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13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trades " sheetId="1" state="visible" r:id="rId3"/>
    <sheet name="2024" sheetId="2" state="visible" r:id="rId4"/>
    <sheet name="%" sheetId="3" state="visible" r:id="rId5"/>
    <sheet name="Recollida selectiva " sheetId="4" state="visible" r:id="rId6"/>
    <sheet name="Rebuig NO" sheetId="5" state="visible" r:id="rId7"/>
    <sheet name="Eivissa" sheetId="6" state="visible" r:id="rId8"/>
    <sheet name="Santa Eulària" sheetId="7" state="visible" r:id="rId9"/>
    <sheet name="Sant Josep" sheetId="8" state="visible" r:id="rId10"/>
    <sheet name="Sant Antoni" sheetId="9" state="visible" r:id="rId11"/>
    <sheet name="Sant Joan" sheetId="10" state="visible" r:id="rId12"/>
    <sheet name="Formentera" sheetId="11" state="visible" r:id="rId13"/>
    <sheet name="Deixalleries" sheetId="12" state="visible" r:id="rId14"/>
    <sheet name="Entrades Ca na Putxa" sheetId="13" state="visible" r:id="rId15"/>
    <sheet name="Govern" sheetId="14" state="visible" r:id="rId16"/>
    <sheet name="Poblacio" sheetId="15" state="visible" r:id="rId17"/>
  </sheets>
  <definedNames>
    <definedName function="false" hidden="false" localSheetId="0" name="_xlnm.Print_Area" vbProcedure="false">'Entrades '!$A$1:$L$176</definedName>
    <definedName function="false" hidden="false" localSheetId="0" name="_xlnm.Print_Titles" vbProcedure="false">'Entrades '!$1:$9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C91" authorId="0">
      <text>
        <r>
          <rPr>
            <sz val="10"/>
            <rFont val="Arial"/>
            <family val="2"/>
          </rPr>
          <t xml:space="preserve">nrribas:
</t>
        </r>
        <r>
          <rPr>
            <sz val="9"/>
            <color rgb="FF000000"/>
            <rFont val="Tahoma"/>
            <family val="0"/>
            <charset val="1"/>
          </rPr>
          <t xml:space="preserve">A partir de mitjans juliol la majoria entren com a Estructurant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A6" authorId="0">
      <text>
        <r>
          <rPr>
            <sz val="10"/>
            <rFont val="Arial"/>
            <family val="2"/>
          </rPr>
          <t xml:space="preserve">nrribas:
</t>
        </r>
        <r>
          <rPr>
            <sz val="9"/>
            <color rgb="FF000000"/>
            <rFont val="Tahoma"/>
            <family val="0"/>
            <charset val="1"/>
          </rPr>
          <t xml:space="preserve">S'anirà actualitzant per mesos segons es vagi omplint el full d'entrades
</t>
        </r>
      </text>
    </comment>
  </commentList>
</comments>
</file>

<file path=xl/sharedStrings.xml><?xml version="1.0" encoding="utf-8"?>
<sst xmlns="http://schemas.openxmlformats.org/spreadsheetml/2006/main" count="1114" uniqueCount="319">
  <si>
    <t xml:space="preserve">ESTADÍSTIQUES DE GESTIÓ DE RESIDUS 2025</t>
  </si>
  <si>
    <t xml:space="preserve">Residus voluminosos (t) 20 03 07</t>
  </si>
  <si>
    <t xml:space="preserve">Residus de parcs i jardins (t)  20 02 01</t>
  </si>
  <si>
    <t xml:space="preserve">      RSU (t)       20 03 01</t>
  </si>
  <si>
    <t xml:space="preserve">  Paper/cartó (t)         20 01 01       15 01 01</t>
  </si>
  <si>
    <t xml:space="preserve">      Vidre (t)       15 01 07</t>
  </si>
  <si>
    <t xml:space="preserve">  Envasos (t)    15 01 06</t>
  </si>
  <si>
    <t xml:space="preserve">Matèria
 Orgànica (t)
 20 01 08</t>
  </si>
  <si>
    <t xml:space="preserve">        Residus            SANDACH (t)           02 01 02                02 02 02</t>
  </si>
  <si>
    <t xml:space="preserve">       Residus                sanitaris             (Grup II) (t)              18 01 04 </t>
  </si>
  <si>
    <t xml:space="preserve">Altres residus (t)        19 08 01                19 08 02                19 08 99                19 12 12</t>
  </si>
  <si>
    <t xml:space="preserve">Llots depuradora (t)
19 08 05</t>
  </si>
  <si>
    <t xml:space="preserve">gener</t>
  </si>
  <si>
    <t xml:space="preserve">febrer</t>
  </si>
  <si>
    <t xml:space="preserve">març</t>
  </si>
  <si>
    <t xml:space="preserve">abril</t>
  </si>
  <si>
    <t xml:space="preserve">maig </t>
  </si>
  <si>
    <t xml:space="preserve">juny</t>
  </si>
  <si>
    <t xml:space="preserve">juliol</t>
  </si>
  <si>
    <t xml:space="preserve">agost </t>
  </si>
  <si>
    <t xml:space="preserve">setembre</t>
  </si>
  <si>
    <t xml:space="preserve">octubre</t>
  </si>
  <si>
    <t xml:space="preserve">novembre</t>
  </si>
  <si>
    <t xml:space="preserve">desembre</t>
  </si>
  <si>
    <t xml:space="preserve">Eivissa</t>
  </si>
  <si>
    <t xml:space="preserve">Any anterior (t)</t>
  </si>
  <si>
    <t xml:space="preserve">INCREMENTS respecte 2024</t>
  </si>
  <si>
    <t xml:space="preserve">Santa Eulària des Riu</t>
  </si>
  <si>
    <t xml:space="preserve">Sant Josep de sa Talaia</t>
  </si>
  <si>
    <t xml:space="preserve">Sant Antoni de Portmany</t>
  </si>
  <si>
    <t xml:space="preserve">Sant Joan de Labritja</t>
  </si>
  <si>
    <t xml:space="preserve">Xarxa insular de Deixalleries </t>
  </si>
  <si>
    <r>
      <rPr>
        <b val="true"/>
        <sz val="11"/>
        <color rgb="FFFFFFFF"/>
        <rFont val="Arial"/>
        <family val="2"/>
        <charset val="1"/>
      </rPr>
      <t xml:space="preserve">Formentera </t>
    </r>
    <r>
      <rPr>
        <b val="true"/>
        <vertAlign val="superscript"/>
        <sz val="14"/>
        <color rgb="FFFFFFFF"/>
        <rFont val="Arial"/>
        <family val="2"/>
        <charset val="1"/>
      </rPr>
      <t xml:space="preserve">(1)</t>
    </r>
  </si>
  <si>
    <t xml:space="preserve">Productors singulars</t>
  </si>
  <si>
    <t xml:space="preserve">TOTAL GENERAT ILLA D'EIVISSA
(No inclou Formentera)</t>
  </si>
  <si>
    <t xml:space="preserve">TOTAL 2025 (t) </t>
  </si>
  <si>
    <t xml:space="preserve">Any anterior (2024) (t)</t>
  </si>
  <si>
    <r>
      <rPr>
        <b val="true"/>
        <sz val="11"/>
        <color rgb="FFFFFFFF"/>
        <rFont val="Arial"/>
        <family val="2"/>
        <charset val="1"/>
      </rPr>
      <t xml:space="preserve">TOTAL GESTIONAT ILLA D’EIVISSA
(inclou Eivissa i Formentera) </t>
    </r>
    <r>
      <rPr>
        <b val="true"/>
        <vertAlign val="superscript"/>
        <sz val="14"/>
        <color rgb="FFFFFFFF"/>
        <rFont val="Arial"/>
        <family val="2"/>
        <charset val="1"/>
      </rPr>
      <t xml:space="preserve">(1)</t>
    </r>
  </si>
  <si>
    <r>
      <rPr>
        <b val="true"/>
        <vertAlign val="superscript"/>
        <sz val="14"/>
        <rFont val="Arial"/>
        <family val="2"/>
        <charset val="1"/>
      </rPr>
      <t xml:space="preserve">(1)</t>
    </r>
    <r>
      <rPr>
        <b val="true"/>
        <sz val="11"/>
        <rFont val="Arial"/>
        <family val="2"/>
        <charset val="1"/>
      </rPr>
      <t xml:space="preserve"> Formentera envia a Eivissa per a la seva gestió les fraccions RSU, Paper/Cartó, Envasos i Residus SANDACH.</t>
    </r>
  </si>
  <si>
    <t xml:space="preserve">LLEGENDA</t>
  </si>
  <si>
    <t xml:space="preserve">DESCRIPCIÓ</t>
  </si>
  <si>
    <t xml:space="preserve">Residus voluminosos</t>
  </si>
  <si>
    <t xml:space="preserve">  Residus de la recollida municipal de gran volum que inclou mobles, matalassos, fustes, ferralla, plàstics de gran tamany…</t>
  </si>
  <si>
    <t xml:space="preserve">RSU</t>
  </si>
  <si>
    <t xml:space="preserve">  Residus del contenidor gris de la recollida municipal (resta, rebuig)</t>
  </si>
  <si>
    <t xml:space="preserve">Residus SANDACH</t>
  </si>
  <si>
    <t xml:space="preserve">  Inclou cadàvers d'animals i residus de la preparació d'aliments</t>
  </si>
  <si>
    <t xml:space="preserve">Residus sanitaris (Grup II)</t>
  </si>
  <si>
    <t xml:space="preserve">  Residus generats a centres sanitaris que no presenten risc d'infecció</t>
  </si>
  <si>
    <t xml:space="preserve">Altres residus (19 08 ..)</t>
  </si>
  <si>
    <t xml:space="preserve">  Residus de plantes de tractament d'aigües residuals (excepte llots) o tractats en altres instal·lacions</t>
  </si>
  <si>
    <t xml:space="preserve">  Aquells que generin més de 200 litres de residus d’una determinada fracció per dia a causa de la seva activitat comercial</t>
  </si>
  <si>
    <t xml:space="preserve">Increment respecte 2024</t>
  </si>
  <si>
    <t xml:space="preserve">  % que ha augmentat cada fracció de l'any en curs respecte al mateix període de l'any anterior</t>
  </si>
  <si>
    <t xml:space="preserve">Any anterior </t>
  </si>
  <si>
    <t xml:space="preserve">  Quantitat recollida durant el mateix període de l'any anterior</t>
  </si>
  <si>
    <t xml:space="preserve">INSTAL·LACIONS ON S'HAN TRACTAT ELS RESIDUS</t>
  </si>
  <si>
    <t xml:space="preserve">Nom de la instal·lació</t>
  </si>
  <si>
    <t xml:space="preserve">Residus amb codi LER…</t>
  </si>
  <si>
    <t xml:space="preserve">Estació de Transferència de Residus (Vidre i paper/cartó) </t>
  </si>
  <si>
    <t xml:space="preserve">15 01 01</t>
  </si>
  <si>
    <t xml:space="preserve">20 01 02</t>
  </si>
  <si>
    <t xml:space="preserve">Àrea Ambiental de Ca na Putxa (Processos de triatge)</t>
  </si>
  <si>
    <t xml:space="preserve">15 01 06</t>
  </si>
  <si>
    <t xml:space="preserve">20 03 01</t>
  </si>
  <si>
    <t xml:space="preserve">20 01 08</t>
  </si>
  <si>
    <t xml:space="preserve">Àrea Ambiental de Ca na Putxa (Tractament bioresidus) </t>
  </si>
  <si>
    <t xml:space="preserve">20 02 01</t>
  </si>
  <si>
    <t xml:space="preserve">20 08 01</t>
  </si>
  <si>
    <t xml:space="preserve">Àrea Ambiental de Ca na Putxa (Nau de voluminosos)</t>
  </si>
  <si>
    <t xml:space="preserve">20 03 07</t>
  </si>
  <si>
    <t xml:space="preserve">Àrea Ambiental de Ca na Putxa (Abocador de residus no perillosos)</t>
  </si>
  <si>
    <t xml:space="preserve">02 01 02</t>
  </si>
  <si>
    <t xml:space="preserve">02 02 02</t>
  </si>
  <si>
    <t xml:space="preserve">18 01 04</t>
  </si>
  <si>
    <t xml:space="preserve">19 08 01</t>
  </si>
  <si>
    <t xml:space="preserve">19 08 02</t>
  </si>
  <si>
    <t xml:space="preserve">19 08 99</t>
  </si>
  <si>
    <t xml:space="preserve">19 12 12</t>
  </si>
  <si>
    <t xml:space="preserve">LLEGENDA CODIS LER:</t>
  </si>
  <si>
    <t xml:space="preserve">20 Residuos municipales (residuos domésticos y residuos asimilables procedentes de los comercios, industrias e instituciones), incluidas las fracciones recogidas selectivamente</t>
  </si>
  <si>
    <t xml:space="preserve">20 01 01 Papel y cartón</t>
  </si>
  <si>
    <t xml:space="preserve">20 01 08 Residuos biodegradables de cocinas y restaurantes</t>
  </si>
  <si>
    <t xml:space="preserve">20 02 01 Residuos biodegradables</t>
  </si>
  <si>
    <t xml:space="preserve">20 03 01 Mezclas de residuos municipales </t>
  </si>
  <si>
    <t xml:space="preserve">20 03 07 Residuos voluminosos</t>
  </si>
  <si>
    <t xml:space="preserve">15 Residuos de envases; absorbentes, trapos de limpieza, materiales de filtración y ropas de protección no especificados en otra categoría</t>
  </si>
  <si>
    <t xml:space="preserve">15 01 Envases (incluidos los residuos de envases de la recogida selectiva municipal)</t>
  </si>
  <si>
    <t xml:space="preserve">15 01 01 Envases de papel y cartón</t>
  </si>
  <si>
    <t xml:space="preserve">15 01 06 Envases mezclados </t>
  </si>
  <si>
    <t xml:space="preserve">15 01 07 Envases de vidrio</t>
  </si>
  <si>
    <r>
      <rPr>
        <b val="true"/>
        <sz val="11"/>
        <color theme="1"/>
        <rFont val="Calibri"/>
        <family val="2"/>
        <charset val="1"/>
      </rPr>
      <t xml:space="preserve">Residus SANDACH</t>
    </r>
    <r>
      <rPr>
        <sz val="11"/>
        <color theme="1"/>
        <rFont val="Calibri"/>
        <family val="2"/>
        <charset val="1"/>
      </rPr>
      <t xml:space="preserve"> (Subproductos Animales no Destinados a Consumo Humano):</t>
    </r>
  </si>
  <si>
    <t xml:space="preserve">02 01 02 Residuos de tejidos de animales (Residuos de la agricultura, horticultura, acuicultura, silvicultura, caza y pesca)</t>
  </si>
  <si>
    <t xml:space="preserve">02 02 02 Residuos de tejidos de animales (Residuos de la preparación y elaboración de carne, pescado y otros alimentos de origen animal)</t>
  </si>
  <si>
    <r>
      <rPr>
        <b val="true"/>
        <sz val="11"/>
        <color theme="1"/>
        <rFont val="Calibri"/>
        <family val="2"/>
        <charset val="1"/>
      </rPr>
      <t xml:space="preserve">Residus sanitaris (Grup II)</t>
    </r>
    <r>
      <rPr>
        <sz val="11"/>
        <color theme="1"/>
        <rFont val="Calibri"/>
        <family val="2"/>
        <charset val="1"/>
      </rPr>
      <t xml:space="preserve">:</t>
    </r>
  </si>
  <si>
    <t xml:space="preserve">18 01 04 Residuos cuya recogida y eliminación no son objeto de requisitos especiales para prevenir infecciones (por ejemplo, vendajes, vaciados de yeso, ropa blanca, ropa desechable, pañales)</t>
  </si>
  <si>
    <r>
      <rPr>
        <b val="true"/>
        <sz val="11"/>
        <color theme="1"/>
        <rFont val="Calibri"/>
        <family val="2"/>
        <charset val="1"/>
      </rPr>
      <t xml:space="preserve">Altres residu</t>
    </r>
    <r>
      <rPr>
        <sz val="11"/>
        <color theme="1"/>
        <rFont val="Calibri"/>
        <family val="2"/>
        <charset val="1"/>
      </rPr>
      <t xml:space="preserve">s:</t>
    </r>
  </si>
  <si>
    <t xml:space="preserve">19  Residuos de las instalaciones para el tratamiento de residuos, de las plantas externas de tratamiento de aguas residuales y de la preparación de agua para consumo humano y de agua para consumo industrial</t>
  </si>
  <si>
    <t xml:space="preserve"> 19 08 Residuos de plantas de tratamiento de aguas residuales no especificados en otra categoría</t>
  </si>
  <si>
    <t xml:space="preserve"> 19 08 01 Residuos de cribado</t>
  </si>
  <si>
    <t xml:space="preserve">19 18 02 Residuos de desarenado</t>
  </si>
  <si>
    <t xml:space="preserve">19 08 05 Lodos del tratamiento de aguas residuales urbanas</t>
  </si>
  <si>
    <t xml:space="preserve">19 08 99 Residuos no incluidos en otra categoría</t>
  </si>
  <si>
    <t xml:space="preserve">19 12 Residuos del tratamiento mecánico de residuos (por ejemplo, clasificación, trituración, compactación, peletización) no especificados en otra categoría</t>
  </si>
  <si>
    <t xml:space="preserve">19 12 12 Otros residuos (incluidas mezclas de materiales) procedentes del tratamiento mecánico de residuos, distintos de los especificados en el código 19 12 11</t>
  </si>
  <si>
    <t xml:space="preserve">19 12 11* Otros residuos (incluidas mezclas de materiales) procedentes del tratamiento mecánico de residuos que contienen sustancias peligrosas</t>
  </si>
  <si>
    <t xml:space="preserve">Página HECHA ENTERA</t>
  </si>
  <si>
    <t xml:space="preserve">ESTADÍSTIQUES DE GESTIÓ DE RESIDUS 2024</t>
  </si>
  <si>
    <t xml:space="preserve">INCREMENTS respecte 2023</t>
  </si>
  <si>
    <t xml:space="preserve">Any anterior (t)*</t>
  </si>
  <si>
    <t xml:space="preserve">INCREMENTS respecte 2023**</t>
  </si>
  <si>
    <t xml:space="preserve">Formentera</t>
  </si>
  <si>
    <t xml:space="preserve">LLOTS DEPURADORA</t>
  </si>
  <si>
    <t xml:space="preserve">ABAQUA</t>
  </si>
  <si>
    <t xml:space="preserve">CESPA</t>
  </si>
  <si>
    <t xml:space="preserve">#DIV/0!</t>
  </si>
  <si>
    <t xml:space="preserve">* Al 2023 es van comptabilitzar les entrades de Productors singulars i de la Xarxa Insular de Deixalleries juntes. </t>
  </si>
  <si>
    <t xml:space="preserve">** Es tenen en compte entrades de la Xarxa de Deixalleries + Productors singulars </t>
  </si>
  <si>
    <t xml:space="preserve">TOTAL GENERAT ILLA D'EIVISSA***</t>
  </si>
  <si>
    <t xml:space="preserve">Residus de parcs i jardins (t)          20 02 01</t>
  </si>
  <si>
    <t xml:space="preserve">RSU (t)                20 03 01</t>
  </si>
  <si>
    <t xml:space="preserve">Paper/cartó (t)     20 01 01                 15 01 01</t>
  </si>
  <si>
    <t xml:space="preserve">Vidre (t)              20 01 02</t>
  </si>
  <si>
    <t xml:space="preserve">Envasos (t)           15 01 06</t>
  </si>
  <si>
    <t xml:space="preserve">Matèria orgànica (t) 20 08 01</t>
  </si>
  <si>
    <t xml:space="preserve">Residus SANDACH (t)     02 01 02                   02 02 02</t>
  </si>
  <si>
    <t xml:space="preserve">Residus sanitaris              (Grup II) (t)              18 01 04 </t>
  </si>
  <si>
    <t xml:space="preserve">Altres residus (t)                   19 08 01                19 08 02             19 08 99               19 12 12</t>
  </si>
  <si>
    <t xml:space="preserve">Llots (t) </t>
  </si>
  <si>
    <t xml:space="preserve">TOTAL (t) </t>
  </si>
  <si>
    <t xml:space="preserve">*** No es tenen en compte les entrades de Formentera</t>
  </si>
  <si>
    <t xml:space="preserve">TOTAL GESTIONAT ILLA D’EIVISSA
(inclou Eivissa i Formentera) (1)</t>
  </si>
  <si>
    <t xml:space="preserve">Es la ultima tabla de Estadístiques Gestió de Residus 2024, Hoja «Entrades» Files 151 – 154</t>
  </si>
  <si>
    <t xml:space="preserve">TOTAL 2024 (t) </t>
  </si>
  <si>
    <t xml:space="preserve">Dades residus GESTIONATS a Eivissa any 2024</t>
  </si>
  <si>
    <t xml:space="preserve">Any anterior (2023) (t)</t>
  </si>
  <si>
    <t xml:space="preserve">Dades residus GESTIONATS a Eivissa any 2023</t>
  </si>
  <si>
    <r>
      <rPr>
        <b val="true"/>
        <vertAlign val="superscript"/>
        <sz val="14"/>
        <rFont val="Arial"/>
        <family val="2"/>
        <charset val="1"/>
      </rPr>
      <t xml:space="preserve">(1)</t>
    </r>
    <r>
      <rPr>
        <b val="true"/>
        <sz val="11"/>
        <rFont val="Arial"/>
        <family val="2"/>
        <charset val="1"/>
      </rPr>
      <t xml:space="preserve"> Entrades conjuntes Eivissa i Formentera. Formentera envia a Eivissa per a la seva gestió les fraccions RSU, Paper/Cartó, Envasos i Residus SANDACH.</t>
    </r>
  </si>
  <si>
    <t xml:space="preserve">HECHO</t>
  </si>
  <si>
    <t xml:space="preserve">RSU (t)</t>
  </si>
  <si>
    <t xml:space="preserve">Paper/cartó (t)</t>
  </si>
  <si>
    <t xml:space="preserve">Vidre (t)</t>
  </si>
  <si>
    <t xml:space="preserve">Envasos (t)</t>
  </si>
  <si>
    <t xml:space="preserve">Matèria orgànica (t)</t>
  </si>
  <si>
    <t xml:space="preserve">% RSU</t>
  </si>
  <si>
    <t xml:space="preserve">% Paper/cartó</t>
  </si>
  <si>
    <t xml:space="preserve">% Vidre</t>
  </si>
  <si>
    <t xml:space="preserve">% Envasos</t>
  </si>
  <si>
    <t xml:space="preserve">% Matèria orgànica</t>
  </si>
  <si>
    <t xml:space="preserve">% RS (*)</t>
  </si>
  <si>
    <t xml:space="preserve">% RS</t>
  </si>
  <si>
    <t xml:space="preserve">% increment</t>
  </si>
  <si>
    <t xml:space="preserve">Total generat illa d'Eivissa(**)</t>
  </si>
  <si>
    <t xml:space="preserve">Total generat illa d'Eivissa (*)</t>
  </si>
  <si>
    <t xml:space="preserve">(*) RS: Recogida selectiva (papel y cartón + vidrio + envases + materia orgánica)</t>
  </si>
  <si>
    <t xml:space="preserve">      % RS: Recogida selectiva (papel y cartón + vidrio+envases + materia orgánica) respecto del total de recogida en los contenedores de la calle (es decir, las anteriores fracciones + fracción resto), en porcentaje</t>
  </si>
  <si>
    <t xml:space="preserve">(**) Tots els municipis + productors singulars, sense Formentera</t>
  </si>
  <si>
    <t xml:space="preserve">Totals illa d'Eivissa (*)</t>
  </si>
  <si>
    <t xml:space="preserve">% increment 2024-2025</t>
  </si>
  <si>
    <t xml:space="preserve">% increment 2019-2025</t>
  </si>
  <si>
    <t xml:space="preserve">(*) Tots els municipis + productors singulars</t>
  </si>
  <si>
    <t xml:space="preserve">Añadir 2025 cuando acabe el año y dejar todos los demás años</t>
  </si>
  <si>
    <t xml:space="preserve">Recollida per mesos a l'illa d'Eivissa</t>
  </si>
  <si>
    <t xml:space="preserve">RSU (t) </t>
  </si>
  <si>
    <t xml:space="preserve">Vidre (t) </t>
  </si>
  <si>
    <t xml:space="preserve">Total </t>
  </si>
  <si>
    <t xml:space="preserve">Total</t>
  </si>
  <si>
    <t xml:space="preserve">Entrada planta </t>
  </si>
  <si>
    <t xml:space="preserve">Residuo pretratado  19 12 12</t>
  </si>
  <si>
    <t xml:space="preserve">Fracción no compostada RSU   190501</t>
  </si>
  <si>
    <t xml:space="preserve">Compost fuera especificación    190503</t>
  </si>
  <si>
    <t xml:space="preserve">Total rebuig</t>
  </si>
  <si>
    <t xml:space="preserve">40 % de entradas</t>
  </si>
  <si>
    <t xml:space="preserve">Exceso sobre 40 %</t>
  </si>
  <si>
    <t xml:space="preserve">20 % de exceso</t>
  </si>
  <si>
    <t xml:space="preserve">Total valorable</t>
  </si>
  <si>
    <t xml:space="preserve">NO HACER POR EL MOMENTO</t>
  </si>
  <si>
    <t xml:space="preserve">PREGUNTAR A MONTSE A VER QUE ES ESTO</t>
  </si>
  <si>
    <t xml:space="preserve">LOS DATOS PROBABLEMENTE SALEN DE LA FICHA TÉCNICA DE UTE GIREF:</t>
  </si>
  <si>
    <t xml:space="preserve">M:\03_RESIDUS\01_CONTRACTE UTE GIREF\1_2_EXPLOTACIÓ\INFORMES EXPLOTACIO\Informes explotació_mytao_2024_2672G</t>
  </si>
  <si>
    <t xml:space="preserve">Fichero: INFEXPLOTACINCANAPUTXADIC24</t>
  </si>
  <si>
    <t xml:space="preserve">PRODUCTOR</t>
  </si>
  <si>
    <t xml:space="preserve">TONELADAS DE RECHAZO VALORABLES</t>
  </si>
  <si>
    <t xml:space="preserve">RSU+VOL</t>
  </si>
  <si>
    <t xml:space="preserve">%</t>
  </si>
  <si>
    <t xml:space="preserve">Rechazo</t>
  </si>
  <si>
    <t xml:space="preserve">Gener</t>
  </si>
  <si>
    <t xml:space="preserve">Febrer</t>
  </si>
  <si>
    <t xml:space="preserve">Març</t>
  </si>
  <si>
    <t xml:space="preserve">Abril</t>
  </si>
  <si>
    <t xml:space="preserve">Maig</t>
  </si>
  <si>
    <t xml:space="preserve">Juny</t>
  </si>
  <si>
    <t xml:space="preserve">Juliol</t>
  </si>
  <si>
    <t xml:space="preserve">Agost</t>
  </si>
  <si>
    <t xml:space="preserve">Setembre</t>
  </si>
  <si>
    <t xml:space="preserve">Octubre</t>
  </si>
  <si>
    <t xml:space="preserve">Novembre</t>
  </si>
  <si>
    <t xml:space="preserve">Desembre</t>
  </si>
  <si>
    <t xml:space="preserve">Deixalleries</t>
  </si>
  <si>
    <t xml:space="preserve">TOTAL</t>
  </si>
  <si>
    <t xml:space="preserve">RSU I ASSIMILABLES</t>
  </si>
  <si>
    <t xml:space="preserve">RECOLLIDA SELECTIVA</t>
  </si>
  <si>
    <t xml:space="preserve">DIRECTE A ABOCADOR</t>
  </si>
  <si>
    <t xml:space="preserve">        Residus      SANDACH (t)         02 01 02         02 02 02</t>
  </si>
  <si>
    <t xml:space="preserve">       Residus           sanitaris         (Grup II) (t)          18 01 04 </t>
  </si>
  <si>
    <t xml:space="preserve">falta hacer tabla abajo: materia organica</t>
  </si>
  <si>
    <t xml:space="preserve">Estaba mal la fila ponía la 12 en lugar de la 10</t>
  </si>
  <si>
    <t xml:space="preserve">Matèria orgànica (t)      20 08 01</t>
  </si>
  <si>
    <t xml:space="preserve">No puedo hacerlo porque los datos que me han pasado para estadística Govern son de 2024 no 2025</t>
  </si>
  <si>
    <t xml:space="preserve">Domiciliària</t>
  </si>
  <si>
    <t xml:space="preserve">compactador caja trasera soterrado</t>
  </si>
  <si>
    <t xml:space="preserve">6288LYL</t>
  </si>
  <si>
    <t xml:space="preserve">Productor Singular</t>
  </si>
  <si>
    <t xml:space="preserve">3766MBM</t>
  </si>
  <si>
    <t xml:space="preserve">falta lacer tabla abajo: materia organica</t>
  </si>
  <si>
    <t xml:space="preserve">Residus de parcs i jardins (t) 20 02 01</t>
  </si>
  <si>
    <t xml:space="preserve">PENDIENTE</t>
  </si>
  <si>
    <t xml:space="preserve">RESIDUS GESTIONATS ÀREA AMBIENTAL CA NA PUTXA (Tn)</t>
  </si>
  <si>
    <t xml:space="preserve">AÑADIR LOS DATOS DE 2025 CUANDO FINALICE EL AÑO</t>
  </si>
  <si>
    <t xml:space="preserve">Fracció</t>
  </si>
  <si>
    <t xml:space="preserve">2021*</t>
  </si>
  <si>
    <t xml:space="preserve">Variació (2021/2024)</t>
  </si>
  <si>
    <t xml:space="preserve">Añado una columna nueva para 2025</t>
  </si>
  <si>
    <t xml:space="preserve">Voluminosos</t>
  </si>
  <si>
    <t xml:space="preserve">Parcs i jardins</t>
  </si>
  <si>
    <t xml:space="preserve">Envasos</t>
  </si>
  <si>
    <t xml:space="preserve">Matèria Orgànica</t>
  </si>
  <si>
    <t xml:space="preserve">SANDACH</t>
  </si>
  <si>
    <t xml:space="preserve">Sanitaris</t>
  </si>
  <si>
    <t xml:space="preserve">Altres **</t>
  </si>
  <si>
    <t xml:space="preserve">Llots</t>
  </si>
  <si>
    <t xml:space="preserve">Totals</t>
  </si>
  <si>
    <t xml:space="preserve">* La planta no va entrar en funcionament fins a abril de 2021</t>
  </si>
  <si>
    <t xml:space="preserve">** Variació realitzada amb 2022 perquè 2021 no es comptabilitzaven aquests residus</t>
  </si>
  <si>
    <t xml:space="preserve">Residus gestionats Àrea Ambiental Ca na Putxa 2024</t>
  </si>
  <si>
    <r>
      <rPr>
        <b val="true"/>
        <sz val="11"/>
        <rFont val="Calibri"/>
        <family val="2"/>
        <charset val="1"/>
      </rPr>
      <t xml:space="preserve">RSU (t) 
</t>
    </r>
    <r>
      <rPr>
        <b val="true"/>
        <sz val="10"/>
        <rFont val="Arial"/>
        <family val="2"/>
        <charset val="1"/>
      </rPr>
      <t xml:space="preserve">20 03 01</t>
    </r>
  </si>
  <si>
    <t xml:space="preserve">Envasos (t) 15 01 06</t>
  </si>
  <si>
    <t xml:space="preserve">Residus SANDACH (t)  02 01 02 
02 02 02</t>
  </si>
  <si>
    <t xml:space="preserve">Residus sanitaris (Grup II) (t) 18 01 04 </t>
  </si>
  <si>
    <t xml:space="preserve">Altres residus (t) 
19 08 01
19 08 02
19 08 99
19 12 12</t>
  </si>
  <si>
    <t xml:space="preserve">NO HACER HASTA QUE TERMINE EL AÑO</t>
  </si>
  <si>
    <t xml:space="preserve">ESTOS DATOS SON DE 2024</t>
  </si>
  <si>
    <t xml:space="preserve">Acumulado y media mensual del Indicador de Presión Humana por mes e isla.</t>
  </si>
  <si>
    <t xml:space="preserve">PENDIENTE TERMINAR DE ACTUALIZAR 2025 CUANDO PUBLIQUEN MÁS MESES</t>
  </si>
  <si>
    <t xml:space="preserve">  Población &gt; Estudios demográficos</t>
  </si>
  <si>
    <t xml:space="preserve">Unidad de medida: Número de personas</t>
  </si>
  <si>
    <t xml:space="preserve">Periodo de referencia: Desde 1997M01 a 2025M05</t>
  </si>
  <si>
    <t xml:space="preserve">Última actualitzación: 202505xx hh:mm</t>
  </si>
  <si>
    <t xml:space="preserve">Eivissa-Formentera</t>
  </si>
  <si>
    <t xml:space="preserve">Media</t>
  </si>
  <si>
    <t xml:space="preserve">2025M01 A</t>
  </si>
  <si>
    <t xml:space="preserve">2010M12</t>
  </si>
  <si>
    <t xml:space="preserve">2023M12 A</t>
  </si>
  <si>
    <t xml:space="preserve">2025M02 A</t>
  </si>
  <si>
    <t xml:space="preserve">2010M11</t>
  </si>
  <si>
    <t xml:space="preserve">2023M11 A</t>
  </si>
  <si>
    <t xml:space="preserve">2025M03 A</t>
  </si>
  <si>
    <t xml:space="preserve">2010M10</t>
  </si>
  <si>
    <t xml:space="preserve">2023M10 A</t>
  </si>
  <si>
    <t xml:space="preserve">2025M04 A</t>
  </si>
  <si>
    <t xml:space="preserve">2010M09</t>
  </si>
  <si>
    <t xml:space="preserve">2023M09 A</t>
  </si>
  <si>
    <t xml:space="preserve">2025M05 A</t>
  </si>
  <si>
    <t xml:space="preserve">2010M08</t>
  </si>
  <si>
    <t xml:space="preserve">2023M08 A</t>
  </si>
  <si>
    <t xml:space="preserve">2025M06 A</t>
  </si>
  <si>
    <t xml:space="preserve">2010M07</t>
  </si>
  <si>
    <t xml:space="preserve">2023M07 A</t>
  </si>
  <si>
    <t xml:space="preserve">2025M07 A</t>
  </si>
  <si>
    <t xml:space="preserve">2010M06</t>
  </si>
  <si>
    <t xml:space="preserve">2023M06 A</t>
  </si>
  <si>
    <t xml:space="preserve">2025M08 A</t>
  </si>
  <si>
    <t xml:space="preserve">2010M05</t>
  </si>
  <si>
    <t xml:space="preserve">2023M05 A</t>
  </si>
  <si>
    <t xml:space="preserve">2025M09 A</t>
  </si>
  <si>
    <t xml:space="preserve">2010M04</t>
  </si>
  <si>
    <t xml:space="preserve">2023M04 A</t>
  </si>
  <si>
    <t xml:space="preserve">2025M10 A</t>
  </si>
  <si>
    <t xml:space="preserve">2010M03</t>
  </si>
  <si>
    <t xml:space="preserve">2023M03 A</t>
  </si>
  <si>
    <t xml:space="preserve">2025M11 A</t>
  </si>
  <si>
    <t xml:space="preserve">2010M02</t>
  </si>
  <si>
    <t xml:space="preserve">2023M02 A</t>
  </si>
  <si>
    <t xml:space="preserve">2025M12 A</t>
  </si>
  <si>
    <t xml:space="preserve">2010M01</t>
  </si>
  <si>
    <t xml:space="preserve">2023M01 A</t>
  </si>
  <si>
    <t xml:space="preserve">Mitjana anual IPH 2025</t>
  </si>
  <si>
    <t xml:space="preserve">Mitjana</t>
  </si>
  <si>
    <t xml:space="preserve">Mitjana anual IPH 2024</t>
  </si>
  <si>
    <t xml:space="preserve">Notas:</t>
  </si>
  <si>
    <t xml:space="preserve">1. (..) Dato no disponible. </t>
  </si>
  <si>
    <t xml:space="preserve">2. (..) Dato oculto por impreciso o baja calidad. </t>
  </si>
  <si>
    <t xml:space="preserve">3. A=Dato avance. </t>
  </si>
  <si>
    <t xml:space="preserve">4. P=Dato provisional.</t>
  </si>
  <si>
    <t xml:space="preserve">Fuente:Institut d'Estadística de les Illes Balears (IBESTAT). España (CC BY 3.0)</t>
  </si>
  <si>
    <t xml:space="preserve">PENDIENTE ACTUALIZAR ESTAS TABLAS:</t>
  </si>
  <si>
    <t xml:space="preserve">Censo anual de población 2021-2023</t>
  </si>
  <si>
    <t xml:space="preserve">Resultados por islas. 2021-2023</t>
  </si>
  <si>
    <t xml:space="preserve">Población por sexo, municipios y edad (año a año)</t>
  </si>
  <si>
    <t xml:space="preserve">Unidades: personas</t>
  </si>
  <si>
    <t xml:space="preserve"> </t>
  </si>
  <si>
    <t xml:space="preserve">Ambos sexos</t>
  </si>
  <si>
    <t xml:space="preserve">2023</t>
  </si>
  <si>
    <t xml:space="preserve">Increment</t>
  </si>
  <si>
    <t xml:space="preserve">2010</t>
  </si>
  <si>
    <t xml:space="preserve">    Ibiza</t>
  </si>
  <si>
    <t xml:space="preserve">Ibiza</t>
  </si>
  <si>
    <t xml:space="preserve">    07026 Eivissa</t>
  </si>
  <si>
    <t xml:space="preserve">07026 Eivissa</t>
  </si>
  <si>
    <t xml:space="preserve">    07046 Sant Antoni de Portmany</t>
  </si>
  <si>
    <t xml:space="preserve">07046 Sant Antoni de Portmany</t>
  </si>
  <si>
    <t xml:space="preserve">    07048 Sant Josep de sa Talaia</t>
  </si>
  <si>
    <t xml:space="preserve">07050 Sant Joan de Labritja</t>
  </si>
  <si>
    <t xml:space="preserve">    07050 Sant Joan de Labritja</t>
  </si>
  <si>
    <t xml:space="preserve">07048 Sant Josep de sa Talaia</t>
  </si>
  <si>
    <t xml:space="preserve">    07054 Santa Eulalia del Río</t>
  </si>
  <si>
    <t xml:space="preserve">07054 Santa Eulària des Riu</t>
  </si>
  <si>
    <t xml:space="preserve">Fuente: </t>
  </si>
  <si>
    <t xml:space="preserve">Instituto Nacional de Estadística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</si>
</sst>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\ %"/>
    <numFmt numFmtId="166" formatCode="#,##0.00\ [$€-C0A];[RED]\-#,##0.00\ [$€-C0A]"/>
    <numFmt numFmtId="167" formatCode="#,##0.00"/>
    <numFmt numFmtId="168" formatCode="#,##0"/>
    <numFmt numFmtId="169" formatCode="0.00\ %"/>
    <numFmt numFmtId="170" formatCode="0.00"/>
    <numFmt numFmtId="171" formatCode="0.0"/>
    <numFmt numFmtId="172" formatCode="0.0\ %"/>
    <numFmt numFmtId="173" formatCode="_-* #,##0.00\ _€_-;\-* #,##0.00\ _€_-;_-* \-??\ _€_-;_-@_-"/>
    <numFmt numFmtId="174" formatCode="#,##0.00_ ;\-#,##0.00\ "/>
    <numFmt numFmtId="175" formatCode="0%"/>
    <numFmt numFmtId="176" formatCode="0.00%"/>
  </numFmts>
  <fonts count="8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i val="true"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theme="10"/>
      <name val="Courier New"/>
      <family val="3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name val="Courier New"/>
      <family val="3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0"/>
      <charset val="1"/>
    </font>
    <font>
      <sz val="14"/>
      <color rgb="FF000000"/>
      <name val="Arial"/>
      <family val="2"/>
      <charset val="1"/>
    </font>
    <font>
      <sz val="10"/>
      <color theme="1"/>
      <name val="CG Omega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4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1"/>
      <name val="Arial"/>
      <family val="2"/>
      <charset val="1"/>
    </font>
    <font>
      <b val="true"/>
      <sz val="20"/>
      <color theme="7" tint="-0.25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theme="7" tint="-0.25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color theme="1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1"/>
      <color rgb="FF33339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vertAlign val="superscript"/>
      <sz val="14"/>
      <color rgb="FFFFFFFF"/>
      <name val="Arial"/>
      <family val="2"/>
      <charset val="1"/>
    </font>
    <font>
      <sz val="11"/>
      <color rgb="FF333333"/>
      <name val="Arial"/>
      <family val="2"/>
      <charset val="1"/>
    </font>
    <font>
      <b val="true"/>
      <vertAlign val="superscript"/>
      <sz val="14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theme="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0"/>
      <charset val="1"/>
    </font>
    <font>
      <b val="true"/>
      <sz val="9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1"/>
      <color rgb="FF000000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9"/>
      <name val="Century Gothic"/>
      <family val="2"/>
      <charset val="1"/>
    </font>
    <font>
      <sz val="9"/>
      <name val="Century Gothic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b val="true"/>
      <sz val="12"/>
      <color rgb="FFFFFFFF"/>
      <name val="Calibri"/>
      <family val="2"/>
      <charset val="1"/>
    </font>
    <font>
      <b val="true"/>
      <sz val="10"/>
      <color rgb="FFFFFFFF"/>
      <name val="arial"/>
      <family val="0"/>
      <charset val="1"/>
    </font>
    <font>
      <sz val="10"/>
      <color rgb="FF969696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sz val="11"/>
      <color rgb="FF333333"/>
      <name val="Calibri"/>
      <family val="0"/>
      <charset val="1"/>
    </font>
    <font>
      <sz val="10"/>
      <color rgb="FF969696"/>
      <name val="Arial"/>
      <family val="2"/>
      <charset val="1"/>
    </font>
    <font>
      <sz val="11"/>
      <color rgb="FF333333"/>
      <name val="arial"/>
      <family val="0"/>
      <charset val="1"/>
    </font>
    <font>
      <sz val="8"/>
      <name val="arial"/>
      <family val="0"/>
      <charset val="1"/>
    </font>
    <font>
      <sz val="8"/>
      <name val="Arial"/>
      <family val="2"/>
      <charset val="1"/>
    </font>
    <font>
      <sz val="11"/>
      <color rgb="FFFF0000"/>
      <name val="arial"/>
      <family val="0"/>
      <charset val="1"/>
    </font>
    <font>
      <sz val="11"/>
      <color rgb="FFFF0000"/>
      <name val="Arial"/>
      <family val="2"/>
      <charset val="1"/>
    </font>
    <font>
      <b val="true"/>
      <sz val="8"/>
      <name val="Arial"/>
      <family val="2"/>
      <charset val="1"/>
    </font>
    <font>
      <sz val="8"/>
      <color rgb="FF333333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sz val="9"/>
      <color rgb="FF000000"/>
      <name val="Arial"/>
      <family val="0"/>
      <charset val="1"/>
    </font>
  </fonts>
  <fills count="52">
    <fill>
      <patternFill patternType="none"/>
    </fill>
    <fill>
      <patternFill patternType="gray125"/>
    </fill>
    <fill>
      <patternFill patternType="solid">
        <fgColor rgb="FF000000"/>
        <bgColor rgb="FF333333"/>
      </patternFill>
    </fill>
    <fill>
      <patternFill patternType="solid">
        <fgColor rgb="FF828282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0F6C5"/>
      </patternFill>
    </fill>
    <fill>
      <patternFill patternType="solid">
        <fgColor rgb="FFFFFFCC"/>
        <bgColor rgb="FFEBF1DE"/>
      </patternFill>
    </fill>
    <fill>
      <patternFill patternType="solid">
        <fgColor theme="9"/>
        <bgColor rgb="FFFAC090"/>
      </patternFill>
    </fill>
    <fill>
      <patternFill patternType="solid">
        <fgColor theme="0" tint="-0.25"/>
        <bgColor rgb="FFC0C0C0"/>
      </patternFill>
    </fill>
    <fill>
      <patternFill patternType="solid">
        <fgColor rgb="FF00B0F0"/>
        <bgColor rgb="FF4D93C2"/>
      </patternFill>
    </fill>
    <fill>
      <patternFill patternType="solid">
        <fgColor rgb="FF92D050"/>
        <bgColor rgb="FF9BBB59"/>
      </patternFill>
    </fill>
    <fill>
      <patternFill patternType="solid">
        <fgColor rgb="FFFFFF00"/>
        <bgColor rgb="FFFFFF99"/>
      </patternFill>
    </fill>
    <fill>
      <patternFill patternType="solid">
        <fgColor theme="7" tint="0.3999"/>
        <bgColor rgb="FFA6A6A6"/>
      </patternFill>
    </fill>
    <fill>
      <patternFill patternType="solid">
        <fgColor rgb="FFFFFFFF"/>
        <bgColor rgb="FFF3F4F7"/>
      </patternFill>
    </fill>
    <fill>
      <patternFill patternType="solid">
        <fgColor theme="0" tint="-0.05"/>
        <bgColor rgb="FFF3F4F7"/>
      </patternFill>
    </fill>
    <fill>
      <patternFill patternType="solid">
        <fgColor rgb="FFCCFFFF"/>
        <bgColor rgb="FFC6EEF6"/>
      </patternFill>
    </fill>
    <fill>
      <patternFill patternType="solid">
        <fgColor rgb="FFFFFF99"/>
        <bgColor rgb="FFFFFFCC"/>
      </patternFill>
    </fill>
    <fill>
      <patternFill patternType="solid">
        <fgColor theme="9" tint="0.5999"/>
        <bgColor rgb="FFFFCCCC"/>
      </patternFill>
    </fill>
    <fill>
      <patternFill patternType="darkGray">
        <fgColor rgb="FF6A6699"/>
        <bgColor rgb="FF666699"/>
      </patternFill>
    </fill>
    <fill>
      <patternFill patternType="solid">
        <fgColor theme="7" tint="0.7999"/>
        <bgColor rgb="FFDEE6F2"/>
      </patternFill>
    </fill>
    <fill>
      <patternFill patternType="solid">
        <fgColor rgb="FFC6EEF6"/>
        <bgColor rgb="FFDBEEF4"/>
      </patternFill>
    </fill>
    <fill>
      <patternFill patternType="solid">
        <fgColor rgb="FFC0F6C5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theme="9" tint="0.3999"/>
        <bgColor rgb="FFFFCC99"/>
      </patternFill>
    </fill>
    <fill>
      <patternFill patternType="solid">
        <fgColor rgb="FF666699"/>
        <bgColor rgb="FF6A6699"/>
      </patternFill>
    </fill>
    <fill>
      <patternFill patternType="solid">
        <fgColor theme="8" tint="-0.25"/>
        <bgColor rgb="FF4D93C2"/>
      </patternFill>
    </fill>
    <fill>
      <patternFill patternType="solid">
        <fgColor rgb="FFEBE8E8"/>
        <bgColor rgb="FFEEEEEE"/>
      </patternFill>
    </fill>
    <fill>
      <patternFill patternType="solid">
        <fgColor theme="8" tint="0.7999"/>
        <bgColor rgb="FFDDEEEC"/>
      </patternFill>
    </fill>
    <fill>
      <patternFill patternType="solid">
        <fgColor theme="6" tint="0.7999"/>
        <bgColor rgb="FFEEEEEE"/>
      </patternFill>
    </fill>
    <fill>
      <patternFill patternType="solid">
        <fgColor theme="9" tint="0.7999"/>
        <bgColor rgb="FFEEEEEE"/>
      </patternFill>
    </fill>
    <fill>
      <patternFill patternType="solid">
        <fgColor theme="8" tint="0.3999"/>
        <bgColor rgb="FF89BEBA"/>
      </patternFill>
    </fill>
    <fill>
      <patternFill patternType="solid">
        <fgColor theme="0" tint="-0.15"/>
        <bgColor rgb="FFDDDDDD"/>
      </patternFill>
    </fill>
    <fill>
      <patternFill patternType="solid">
        <fgColor theme="4" tint="0.7999"/>
        <bgColor rgb="FFDBEEF4"/>
      </patternFill>
    </fill>
    <fill>
      <patternFill patternType="solid">
        <fgColor rgb="FFA9E5F1"/>
        <bgColor rgb="FFB7DEE8"/>
      </patternFill>
    </fill>
    <fill>
      <patternFill patternType="solid">
        <fgColor theme="6" tint="0.5999"/>
        <bgColor rgb="FFDDDDDD"/>
      </patternFill>
    </fill>
    <fill>
      <patternFill patternType="solid">
        <fgColor theme="8" tint="0.5999"/>
        <bgColor rgb="FFA9E5F1"/>
      </patternFill>
    </fill>
    <fill>
      <patternFill patternType="solid">
        <fgColor theme="6"/>
        <bgColor rgb="FF92D050"/>
      </patternFill>
    </fill>
    <fill>
      <patternFill patternType="solid">
        <fgColor theme="6" tint="0.3999"/>
        <bgColor rgb="FFD7E4BD"/>
      </patternFill>
    </fill>
    <fill>
      <patternFill patternType="solid">
        <fgColor theme="7" tint="-0.25"/>
        <bgColor rgb="FF666699"/>
      </patternFill>
    </fill>
    <fill>
      <patternFill patternType="solid">
        <fgColor theme="0" tint="-0.35"/>
        <bgColor rgb="FFB2B2B2"/>
      </patternFill>
    </fill>
    <fill>
      <patternFill patternType="solid">
        <fgColor theme="9" tint="-0.25"/>
        <bgColor rgb="FFB55A13"/>
      </patternFill>
    </fill>
    <fill>
      <patternFill patternType="solid">
        <fgColor theme="6" tint="-0.25"/>
        <bgColor rgb="FF828282"/>
      </patternFill>
    </fill>
    <fill>
      <patternFill patternType="solid">
        <fgColor rgb="FFB2B2B2"/>
        <bgColor rgb="FFA6A6A6"/>
      </patternFill>
    </fill>
    <fill>
      <patternFill patternType="solid">
        <fgColor rgb="FFEEEEEE"/>
        <bgColor rgb="FFF2F2F2"/>
      </patternFill>
    </fill>
    <fill>
      <patternFill patternType="solid">
        <fgColor rgb="FFDEE6F2"/>
        <bgColor rgb="FFDBEEF4"/>
      </patternFill>
    </fill>
    <fill>
      <patternFill patternType="mediumGray">
        <fgColor rgb="FF0A4D0A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89BEBA"/>
        <bgColor rgb="FF93CDDD"/>
      </patternFill>
    </fill>
    <fill>
      <patternFill patternType="solid">
        <fgColor rgb="FFDDEEEC"/>
        <bgColor rgb="FFDBEEF4"/>
      </patternFill>
    </fill>
    <fill>
      <patternFill patternType="solid">
        <fgColor rgb="FFF3F4F7"/>
        <bgColor rgb="FFF2F2F2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>
        <color rgb="FF828282"/>
      </left>
      <right style="thin">
        <color rgb="FF828282"/>
      </right>
      <top style="thin">
        <color rgb="FF828282"/>
      </top>
      <bottom style="thin">
        <color rgb="FF828282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FFFFFF"/>
      </left>
      <right/>
      <top style="thin">
        <color rgb="FFFFFFFF"/>
      </top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79646"/>
      </top>
      <bottom style="thin">
        <color rgb="FFF79646"/>
      </bottom>
      <diagonal/>
    </border>
    <border diagonalUp="false" diagonalDown="false"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 diagonalUp="false" diagonalDown="false">
      <left/>
      <right style="thin">
        <color rgb="FF969696"/>
      </right>
      <top/>
      <bottom/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center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8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6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2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9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0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1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2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3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4" borderId="4" xfId="5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14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15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7" fillId="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16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17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7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1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19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20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9" fillId="9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0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1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2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3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4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7" fillId="21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9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1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11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12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13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14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9" fillId="9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1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0" fontId="27" fillId="1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17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5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39" fillId="0" borderId="0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22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23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5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5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5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5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5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20" borderId="0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9" fillId="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6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22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23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8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19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5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5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8" fillId="20" borderId="3" xfId="5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4" borderId="3" xfId="5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3" xfId="5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3" xfId="5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3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7" fillId="0" borderId="3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2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25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5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5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5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7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19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6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26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26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1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1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9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0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1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2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3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4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5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5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20" borderId="15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14" borderId="3" xfId="5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8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6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7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10" borderId="1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1" borderId="2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2" borderId="2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3" borderId="2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9" borderId="21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0" borderId="22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1" borderId="2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2" borderId="2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3" borderId="2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9" borderId="2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3" fillId="27" borderId="2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2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3" fillId="27" borderId="26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5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10" borderId="27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1" borderId="5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2" borderId="5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3" borderId="5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9" borderId="1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8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9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18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1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2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3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0" fillId="28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29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0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18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1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2" borderId="12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1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8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9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18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1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32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35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0" fillId="28" borderId="3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0" borderId="32" xfId="3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54" fillId="33" borderId="37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4" fillId="34" borderId="3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4" fillId="30" borderId="3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4" fillId="8" borderId="3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4" fillId="31" borderId="39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28" borderId="22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29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0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18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1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2" borderId="24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4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0" fillId="28" borderId="3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29" borderId="3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0" borderId="3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18" borderId="3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1" borderId="3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2" borderId="41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0" borderId="37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1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2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3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9" borderId="3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42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7" fillId="11" borderId="4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2" borderId="4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3" borderId="4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9" borderId="44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22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54" fillId="29" borderId="2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4" fillId="30" borderId="2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4" fillId="18" borderId="2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4" fillId="31" borderId="23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4" fillId="32" borderId="26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10" borderId="45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0" borderId="40" xfId="3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30" fillId="11" borderId="2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2" borderId="2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13" borderId="2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9" borderId="2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3" fillId="27" borderId="46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10" borderId="47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1" borderId="4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2" borderId="4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3" borderId="4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9" borderId="49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25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7" fillId="29" borderId="2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0" borderId="2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18" borderId="2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1" borderId="28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32" borderId="46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0" borderId="36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5" fillId="20" borderId="32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5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3" fillId="27" borderId="22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9" borderId="2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51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9" borderId="52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2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9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18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1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0" borderId="5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1" borderId="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2" borderId="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13" borderId="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9" borderId="54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9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18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1" borderId="5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0" borderId="56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9" borderId="57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3" borderId="36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29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0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18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1" borderId="0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2" borderId="25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29" borderId="2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0" borderId="2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18" borderId="28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4" fillId="31" borderId="29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3" borderId="22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29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0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18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4" fillId="31" borderId="23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4" fillId="32" borderId="2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4" fillId="29" borderId="2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4" fillId="30" borderId="2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4" fillId="18" borderId="2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54" fillId="31" borderId="24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36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6" fillId="10" borderId="37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1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2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3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9" borderId="38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27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0" borderId="59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0" fillId="33" borderId="47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5" borderId="4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6" borderId="4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8" borderId="4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9" borderId="4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7" borderId="5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60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0" fillId="33" borderId="5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5" borderId="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6" borderId="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8" borderId="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9" borderId="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7" borderId="5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61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0" fillId="33" borderId="45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5" borderId="4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36" borderId="4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8" borderId="4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0" fillId="19" borderId="43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7" borderId="5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7" xfId="3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7" fillId="10" borderId="37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7" fillId="11" borderId="3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7" fillId="38" borderId="3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7" fillId="13" borderId="3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7" fillId="9" borderId="38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27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0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0" fillId="39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1" fillId="15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0" fillId="15" borderId="3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40" borderId="3" xfId="5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7" fillId="14" borderId="3" xfId="5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5" fillId="3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6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5" xfId="4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9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2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10" xfId="4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0" borderId="3" xfId="4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3" fillId="0" borderId="3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3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3" xfId="4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33" borderId="3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62" fillId="33" borderId="3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2" fillId="33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62" fillId="33" borderId="3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63" fillId="0" borderId="3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63" fillId="0" borderId="3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0" borderId="3" xfId="4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2" fillId="41" borderId="3" xfId="6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62" fillId="41" borderId="3" xfId="5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2" fillId="41" borderId="3" xfId="6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62" fillId="41" borderId="3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2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43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40" borderId="3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4" borderId="4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0" fillId="0" borderId="3" xfId="5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5" xfId="5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4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45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5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45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4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4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5" fillId="4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4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3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7" fillId="4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8" fillId="1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5" borderId="6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1" fillId="24" borderId="6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4" borderId="6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8" fillId="15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2" fillId="15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2" fillId="15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3" fillId="15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4" fillId="0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2" fillId="15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5" fillId="0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6" fillId="15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8" fillId="0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7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1" fillId="49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0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2" fillId="15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1" fillId="15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49" borderId="69" xfId="4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9" borderId="69" xfId="4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4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50" borderId="69" xfId="4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3" fillId="49" borderId="69" xfId="4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3" fillId="50" borderId="69" xfId="4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4" fillId="51" borderId="69" xfId="4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1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5" fillId="51" borderId="69" xfId="4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Graphics" xfId="28"/>
    <cellStyle name="Heading 1 13" xfId="29"/>
    <cellStyle name="Heading 12" xfId="30"/>
    <cellStyle name="Heading 2 14" xfId="31"/>
    <cellStyle name="Heading 3" xfId="32"/>
    <cellStyle name="Hipervínculo 2" xfId="33"/>
    <cellStyle name="Hyperlink 15" xfId="34"/>
    <cellStyle name="Neutral 2" xfId="35"/>
    <cellStyle name="Normal 10" xfId="36"/>
    <cellStyle name="Normal 10 2" xfId="37"/>
    <cellStyle name="Normal 11" xfId="38"/>
    <cellStyle name="Normal 12" xfId="39"/>
    <cellStyle name="Normal 13" xfId="40"/>
    <cellStyle name="Normal 14" xfId="41"/>
    <cellStyle name="Normal 14 2" xfId="42"/>
    <cellStyle name="Normal 2" xfId="43"/>
    <cellStyle name="Normal 2 10" xfId="44"/>
    <cellStyle name="Normal 2 2" xfId="45"/>
    <cellStyle name="Normal 2 3" xfId="46"/>
    <cellStyle name="Normal 2_SOLICITUD INFORMACIÓN. VERTEDEROS_2012.Ibiza" xfId="47"/>
    <cellStyle name="Normal 3" xfId="48"/>
    <cellStyle name="Normal 3 2" xfId="49"/>
    <cellStyle name="Normal 3 3" xfId="50"/>
    <cellStyle name="Normal 3 4" xfId="51"/>
    <cellStyle name="Normal 4" xfId="52"/>
    <cellStyle name="Normal 4 2" xfId="53"/>
    <cellStyle name="Normal 5" xfId="54"/>
    <cellStyle name="Normal 5 2" xfId="55"/>
    <cellStyle name="Normal 6" xfId="56"/>
    <cellStyle name="Normal 6 2" xfId="57"/>
    <cellStyle name="Normal 6 3" xfId="58"/>
    <cellStyle name="Normal 7" xfId="59"/>
    <cellStyle name="Normal 7 2" xfId="60"/>
    <cellStyle name="Normal 7 3" xfId="61"/>
    <cellStyle name="Normal 8" xfId="62"/>
    <cellStyle name="Normal 9" xfId="63"/>
    <cellStyle name="Normal 9 2" xfId="64"/>
    <cellStyle name="Note 16" xfId="65"/>
    <cellStyle name="Porcentaje 2" xfId="66"/>
    <cellStyle name="Porcentaje 2 2" xfId="67"/>
    <cellStyle name="Porcentual 2" xfId="68"/>
    <cellStyle name="Porcentual 3" xfId="69"/>
    <cellStyle name="Result 17" xfId="70"/>
    <cellStyle name="Resultado2" xfId="71"/>
    <cellStyle name="Status 18" xfId="72"/>
    <cellStyle name="Text 19" xfId="73"/>
    <cellStyle name="Warning 20" xfId="74"/>
  </cellStyles>
  <colors>
    <indexedColors>
      <rgbColor rgb="FF000000"/>
      <rgbColor rgb="FFFFFFFF"/>
      <rgbColor rgb="FFFF0000"/>
      <rgbColor rgb="FFC0F6C5"/>
      <rgbColor rgb="FF0000FF"/>
      <rgbColor rgb="FFFFFF00"/>
      <rgbColor rgb="FFFFCCCC"/>
      <rgbColor rgb="FFA9E5F1"/>
      <rgbColor rgb="FFCC0000"/>
      <rgbColor rgb="FFD7E4BD"/>
      <rgbColor rgb="FFF2F2F2"/>
      <rgbColor rgb="FF749435"/>
      <rgbColor rgb="FFEBE8E8"/>
      <rgbColor rgb="FF9BBB59"/>
      <rgbColor rgb="FFC0C0C0"/>
      <rgbColor rgb="FF828282"/>
      <rgbColor rgb="FFA6A6A6"/>
      <rgbColor rgb="FF604A7B"/>
      <rgbColor rgb="FFFFFFCC"/>
      <rgbColor rgb="FFCCFFFF"/>
      <rgbColor rgb="FFFDEADA"/>
      <rgbColor rgb="FFB2B2B2"/>
      <rgbColor rgb="FFDDDDDD"/>
      <rgbColor rgb="FFD9D9D9"/>
      <rgbColor rgb="FFF3F4F7"/>
      <rgbColor rgb="FFE6E0EC"/>
      <rgbColor rgb="FFC3D69B"/>
      <rgbColor rgb="FFB7DEE8"/>
      <rgbColor rgb="FFDDEEEC"/>
      <rgbColor rgb="FFEBF1DE"/>
      <rgbColor rgb="FFBFBFBF"/>
      <rgbColor rgb="FFEEEEEE"/>
      <rgbColor rgb="FF00B0F0"/>
      <rgbColor rgb="FFC6EEF6"/>
      <rgbColor rgb="FFCCFFCC"/>
      <rgbColor rgb="FFFFFF99"/>
      <rgbColor rgb="FF93CDDD"/>
      <rgbColor rgb="FFFAC090"/>
      <rgbColor rgb="FFB3A2C7"/>
      <rgbColor rgb="FFFFCC99"/>
      <rgbColor rgb="FF4D93C2"/>
      <rgbColor rgb="FF89BEBA"/>
      <rgbColor rgb="FF92D050"/>
      <rgbColor rgb="FFFCD5B5"/>
      <rgbColor rgb="FFF79646"/>
      <rgbColor rgb="FFEC680A"/>
      <rgbColor rgb="FF666699"/>
      <rgbColor rgb="FF969696"/>
      <rgbColor rgb="FFDBEEF4"/>
      <rgbColor rgb="FF31859C"/>
      <rgbColor rgb="FF0A4D0A"/>
      <rgbColor rgb="FFDEE6F2"/>
      <rgbColor rgb="FFB55A13"/>
      <rgbColor rgb="FF6A6699"/>
      <rgbColor rgb="FF2434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1" lang="ca-ES" sz="1800" strike="noStrike" u="none">
                <a:solidFill>
                  <a:srgbClr val="000000"/>
                </a:solidFill>
                <a:uFillTx/>
                <a:latin typeface="Calibri"/>
              </a:rPr>
              <a:t>2019</a:t>
            </a:r>
          </a:p>
        </c:rich>
      </c:tx>
      <c:layout>
        <c:manualLayout>
          <c:xMode val="edge"/>
          <c:yMode val="edge"/>
          <c:x val="0.740690325717064"/>
          <c:y val="0.0743474822040601"/>
        </c:manualLayout>
      </c:layout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'Recollida selectiva 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Lbls>
            <c:dLbl>
              <c:idx val="0"/>
              <c:layout>
                <c:manualLayout>
                  <c:x val="-0.127015116781288"/>
                  <c:y val="-0.251115121026537"/>
                </c:manualLayout>
              </c:layout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layout>
                <c:manualLayout>
                  <c:x val="-0.0460189375062295"/>
                  <c:y val="0.0416805191017789"/>
                </c:manualLayout>
              </c:layout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000" strike="noStrike" u="none">
                        <a:solidFill>
                          <a:srgbClr val="000000"/>
                        </a:solidFill>
                        <a:uFillTx/>
                        <a:latin typeface="Calibri"/>
                      </a:rPr>
                      <a:t>Paper/cartó 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layout>
                <c:manualLayout>
                  <c:x val="-0.113562842619356"/>
                  <c:y val="-0.0357637066200058"/>
                </c:manualLayout>
              </c:layout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000" strike="noStrike" u="none">
                        <a:solidFill>
                          <a:srgbClr val="000000"/>
                        </a:solidFill>
                        <a:uFillTx/>
                        <a:latin typeface="Calibri"/>
                      </a:rPr>
                      <a:t>Vidre (t)</a:t>
                    </a:r>
                  </a:p>
                  <a:p>
                    <a:r>
                      <a:rPr b="0" lang="en-US" sz="1000" strike="noStrike" u="none">
                        <a:solidFill>
                          <a:srgbClr val="000000"/>
                        </a:solidFill>
                        <a:uFillTx/>
                        <a:latin typeface="Calibri"/>
                      </a:rPr>
                      <a:t>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layout>
                <c:manualLayout>
                  <c:x val="0.11919173394465"/>
                  <c:y val="-0.0447054534849811"/>
                </c:manualLayout>
              </c:layout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000" strike="noStrike" u="none">
                        <a:solidFill>
                          <a:srgbClr val="000000"/>
                        </a:solidFill>
                        <a:uFillTx/>
                        <a:latin typeface="Calibri"/>
                      </a:rPr>
                      <a:t>Envasos 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
</c:separator>
            </c:dLbl>
            <c:txPr>
              <a:bodyPr wrap="squar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</c:dLbls>
          <c:cat>
            <c:strRef>
              <c:f>'Recollida selectiva '!$B$3:$F$3</c:f>
              <c:strCache>
                <c:ptCount val="5"/>
                <c:pt idx="0">
                  <c:v>RSU (t)</c:v>
                </c:pt>
                <c:pt idx="1">
                  <c:v>Paper/cartó (t)</c:v>
                </c:pt>
                <c:pt idx="2">
                  <c:v>Vidre (t)</c:v>
                </c:pt>
                <c:pt idx="3">
                  <c:v>Envasos (t)</c:v>
                </c:pt>
                <c:pt idx="4">
                  <c:v>Matèria orgànica (t)</c:v>
                </c:pt>
              </c:strCache>
            </c:strRef>
          </c:cat>
          <c:val>
            <c:numRef>
              <c:f>'Recollida selectiva '!$B$4:$F$4</c:f>
              <c:numCache>
                <c:formatCode>#,##0.00</c:formatCode>
                <c:ptCount val="5"/>
                <c:pt idx="0">
                  <c:v>118303.36</c:v>
                </c:pt>
                <c:pt idx="1">
                  <c:v>9455.84</c:v>
                </c:pt>
                <c:pt idx="2">
                  <c:v>9224.28</c:v>
                </c:pt>
                <c:pt idx="3">
                  <c:v>5716.38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1" lang="ca-ES" sz="1800" strike="noStrike" u="none">
                <a:solidFill>
                  <a:srgbClr val="000000"/>
                </a:solidFill>
                <a:uFillTx/>
                <a:latin typeface="Calibri"/>
              </a:rPr>
              <a:t>2022</a:t>
            </a:r>
          </a:p>
        </c:rich>
      </c:tx>
      <c:layout>
        <c:manualLayout>
          <c:xMode val="edge"/>
          <c:yMode val="edge"/>
          <c:x val="0.698408891021028"/>
          <c:y val="0.106907461112576"/>
        </c:manualLayout>
      </c:layout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'Recollida selectiva '!$A$5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</c:dLbls>
          <c:cat>
            <c:strRef>
              <c:f>'Recollida selectiva '!$B$3:$F$3</c:f>
              <c:strCache>
                <c:ptCount val="5"/>
                <c:pt idx="0">
                  <c:v>RSU (t)</c:v>
                </c:pt>
                <c:pt idx="1">
                  <c:v>Paper/cartó (t)</c:v>
                </c:pt>
                <c:pt idx="2">
                  <c:v>Vidre (t)</c:v>
                </c:pt>
                <c:pt idx="3">
                  <c:v>Envasos (t)</c:v>
                </c:pt>
                <c:pt idx="4">
                  <c:v>Matèria orgànica (t)</c:v>
                </c:pt>
              </c:strCache>
            </c:strRef>
          </c:cat>
          <c:val>
            <c:numRef>
              <c:f>'Recollida selectiva '!$B$5:$F$5</c:f>
              <c:numCache>
                <c:formatCode>#,##0.00</c:formatCode>
                <c:ptCount val="5"/>
                <c:pt idx="0">
                  <c:v>80245.4</c:v>
                </c:pt>
                <c:pt idx="1">
                  <c:v>10134.599</c:v>
                </c:pt>
                <c:pt idx="2">
                  <c:v>10445.34</c:v>
                </c:pt>
                <c:pt idx="3">
                  <c:v>7023.46</c:v>
                </c:pt>
                <c:pt idx="4">
                  <c:v>9348.18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1" lang="ca-ES" sz="1800" strike="noStrike" u="none">
                <a:solidFill>
                  <a:srgbClr val="000000"/>
                </a:solidFill>
                <a:uFillTx/>
                <a:latin typeface="Calibri"/>
              </a:rPr>
              <a:t>2023</a:t>
            </a:r>
          </a:p>
        </c:rich>
      </c:tx>
      <c:layout>
        <c:manualLayout>
          <c:xMode val="edge"/>
          <c:yMode val="edge"/>
          <c:x val="0.773726713040697"/>
          <c:y val="0.120582379293181"/>
        </c:manualLayout>
      </c:layout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'Recollida selectiva '!$A$6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</c:dLbls>
          <c:cat>
            <c:strRef>
              <c:f>'Recollida selectiva '!$B$3:$F$3</c:f>
              <c:strCache>
                <c:ptCount val="5"/>
                <c:pt idx="0">
                  <c:v>RSU (t)</c:v>
                </c:pt>
                <c:pt idx="1">
                  <c:v>Paper/cartó (t)</c:v>
                </c:pt>
                <c:pt idx="2">
                  <c:v>Vidre (t)</c:v>
                </c:pt>
                <c:pt idx="3">
                  <c:v>Envasos (t)</c:v>
                </c:pt>
                <c:pt idx="4">
                  <c:v>Matèria orgànica (t)</c:v>
                </c:pt>
              </c:strCache>
            </c:strRef>
          </c:cat>
          <c:val>
            <c:numRef>
              <c:f>'Recollida selectiva '!$B$6:$F$6</c:f>
              <c:numCache>
                <c:formatCode>#,##0.00</c:formatCode>
                <c:ptCount val="5"/>
                <c:pt idx="0">
                  <c:v>43639.68</c:v>
                </c:pt>
                <c:pt idx="1">
                  <c:v>5958.061</c:v>
                </c:pt>
                <c:pt idx="2">
                  <c:v>5573.56</c:v>
                </c:pt>
                <c:pt idx="3">
                  <c:v>4353.48</c:v>
                </c:pt>
                <c:pt idx="4">
                  <c:v>6193.28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1" lang="ca-ES" sz="1800" strike="noStrike" u="none">
                <a:solidFill>
                  <a:srgbClr val="000000"/>
                </a:solidFill>
                <a:uFillTx/>
                <a:latin typeface="Calibri"/>
              </a:rPr>
              <a:t>2024</a:t>
            </a:r>
          </a:p>
        </c:rich>
      </c:tx>
      <c:layout>
        <c:manualLayout>
          <c:xMode val="edge"/>
          <c:yMode val="edge"/>
          <c:x val="0.731830175101943"/>
          <c:y val="0.0787705326032852"/>
        </c:manualLayout>
      </c:layout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'Recollida selectiva '!$A$7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8064a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lang="ca-ES" sz="10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</c:dLbls>
          <c:cat>
            <c:strRef>
              <c:f>'Recollida selectiva '!$B$3:$F$3</c:f>
              <c:strCache>
                <c:ptCount val="5"/>
                <c:pt idx="0">
                  <c:v>RSU (t)</c:v>
                </c:pt>
                <c:pt idx="1">
                  <c:v>Paper/cartó (t)</c:v>
                </c:pt>
                <c:pt idx="2">
                  <c:v>Vidre (t)</c:v>
                </c:pt>
                <c:pt idx="3">
                  <c:v>Envasos (t)</c:v>
                </c:pt>
                <c:pt idx="4">
                  <c:v>Matèria orgànica (t)</c:v>
                </c:pt>
              </c:strCache>
            </c:strRef>
          </c:cat>
          <c:val>
            <c:numRef>
              <c:f>'Recollida selectiva '!$B$7:$F$7</c:f>
              <c:numCache>
                <c:formatCode>#,##0.00</c:formatCode>
                <c:ptCount val="5"/>
                <c:pt idx="0">
                  <c:v>44859.86</c:v>
                </c:pt>
                <c:pt idx="1">
                  <c:v>6113.32</c:v>
                </c:pt>
                <c:pt idx="2">
                  <c:v>5507.08</c:v>
                </c:pt>
                <c:pt idx="3">
                  <c:v>4603.2</c:v>
                </c:pt>
                <c:pt idx="4">
                  <c:v>6282.82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'Recollida selectiva '!$C$17</c:f>
              <c:strCache>
                <c:ptCount val="1"/>
                <c:pt idx="0">
                  <c:v>Paper/cartó (t)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'!$C$18:$C$29</c:f>
              <c:numCache>
                <c:formatCode>#,##0.00</c:formatCode>
                <c:ptCount val="12"/>
                <c:pt idx="0">
                  <c:v>574.26</c:v>
                </c:pt>
                <c:pt idx="1">
                  <c:v>543.52</c:v>
                </c:pt>
                <c:pt idx="2">
                  <c:v>667.26</c:v>
                </c:pt>
                <c:pt idx="3">
                  <c:v>894.36</c:v>
                </c:pt>
                <c:pt idx="4">
                  <c:v>1065.92</c:v>
                </c:pt>
                <c:pt idx="5">
                  <c:v>1136.96</c:v>
                </c:pt>
                <c:pt idx="6">
                  <c:v>1266.92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'Recollida selectiva '!$D$17</c:f>
              <c:strCache>
                <c:ptCount val="1"/>
                <c:pt idx="0">
                  <c:v>Vidre (t) </c:v>
                </c:pt>
              </c:strCache>
            </c:strRef>
          </c:tx>
          <c:spPr>
            <a:solidFill>
              <a:srgbClr val="98b855"/>
            </a:solidFill>
            <a:ln w="28440">
              <a:solidFill>
                <a:srgbClr val="98b855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'!$D$18:$D$29</c:f>
              <c:numCache>
                <c:formatCode>#,##0.00</c:formatCode>
                <c:ptCount val="12"/>
                <c:pt idx="0">
                  <c:v>369.98</c:v>
                </c:pt>
                <c:pt idx="1">
                  <c:v>281.92</c:v>
                </c:pt>
                <c:pt idx="2">
                  <c:v>351.6</c:v>
                </c:pt>
                <c:pt idx="3">
                  <c:v>581.84</c:v>
                </c:pt>
                <c:pt idx="4">
                  <c:v>1068.1</c:v>
                </c:pt>
                <c:pt idx="5">
                  <c:v>1346.34</c:v>
                </c:pt>
                <c:pt idx="6">
                  <c:v>1492.48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'Recollida selectiva '!$E$17</c:f>
              <c:strCache>
                <c:ptCount val="1"/>
                <c:pt idx="0">
                  <c:v>Envasos (t)</c:v>
                </c:pt>
              </c:strCache>
            </c:strRef>
          </c:tx>
          <c:spPr>
            <a:solidFill>
              <a:srgbClr val="7d5fa0"/>
            </a:solidFill>
            <a:ln w="28440">
              <a:solidFill>
                <a:srgbClr val="7d5fa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'!$E$18:$E$29</c:f>
              <c:numCache>
                <c:formatCode>#,##0.00</c:formatCode>
                <c:ptCount val="12"/>
                <c:pt idx="0">
                  <c:v>423.3</c:v>
                </c:pt>
                <c:pt idx="1">
                  <c:v>394.34</c:v>
                </c:pt>
                <c:pt idx="2">
                  <c:v>484.38</c:v>
                </c:pt>
                <c:pt idx="3">
                  <c:v>632.54</c:v>
                </c:pt>
                <c:pt idx="4">
                  <c:v>782.9</c:v>
                </c:pt>
                <c:pt idx="5">
                  <c:v>914.64</c:v>
                </c:pt>
                <c:pt idx="6">
                  <c:v>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'Recollida selectiva '!$F$17</c:f>
              <c:strCache>
                <c:ptCount val="1"/>
                <c:pt idx="0">
                  <c:v>Matèria orgànica (t)</c:v>
                </c:pt>
              </c:strCache>
            </c:strRef>
          </c:tx>
          <c:spPr>
            <a:solidFill>
              <a:srgbClr val="46aac4"/>
            </a:solidFill>
            <a:ln w="28440">
              <a:solidFill>
                <a:srgbClr val="46aac4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'!$F$18:$F$29</c:f>
              <c:numCache>
                <c:formatCode>#,##0.00</c:formatCode>
                <c:ptCount val="12"/>
                <c:pt idx="0">
                  <c:v>310.94</c:v>
                </c:pt>
                <c:pt idx="1">
                  <c:v>317.6</c:v>
                </c:pt>
                <c:pt idx="2">
                  <c:v>410.7</c:v>
                </c:pt>
                <c:pt idx="3">
                  <c:v>752.48</c:v>
                </c:pt>
                <c:pt idx="4">
                  <c:v>1279.2</c:v>
                </c:pt>
                <c:pt idx="5">
                  <c:v>1534.94</c:v>
                </c:pt>
                <c:pt idx="6">
                  <c:v>1697.44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4810950"/>
        <c:axId val="45319630"/>
      </c:lineChart>
      <c:catAx>
        <c:axId val="6481095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5319630"/>
        <c:crosses val="autoZero"/>
        <c:auto val="1"/>
        <c:lblAlgn val="ctr"/>
        <c:lblOffset val="100"/>
        <c:noMultiLvlLbl val="0"/>
      </c:catAx>
      <c:valAx>
        <c:axId val="4531963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6481095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ca-ES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1" lang="ca-ES" sz="1800" strike="noStrike" u="none">
                <a:solidFill>
                  <a:srgbClr val="000000"/>
                </a:solidFill>
                <a:uFillTx/>
                <a:latin typeface="Calibri"/>
              </a:rPr>
              <a:t>RSU (t)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'Recollida selectiva '!$B$17</c:f>
              <c:strCache>
                <c:ptCount val="1"/>
                <c:pt idx="0">
                  <c:v>RSU (t) 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'!$B$18:$B$29</c:f>
              <c:numCache>
                <c:formatCode>#,##0.00</c:formatCode>
                <c:ptCount val="12"/>
                <c:pt idx="0">
                  <c:v>4578.68</c:v>
                </c:pt>
                <c:pt idx="1">
                  <c:v>4189.84</c:v>
                </c:pt>
                <c:pt idx="2">
                  <c:v>5120.64</c:v>
                </c:pt>
                <c:pt idx="3">
                  <c:v>6377.52</c:v>
                </c:pt>
                <c:pt idx="4">
                  <c:v>7512.54</c:v>
                </c:pt>
                <c:pt idx="5">
                  <c:v>8178.5</c:v>
                </c:pt>
                <c:pt idx="6">
                  <c:v>9028.86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50"/>
        <c:overlap val="0"/>
        <c:axId val="26402640"/>
        <c:axId val="33221895"/>
      </c:barChart>
      <c:catAx>
        <c:axId val="2640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3221895"/>
        <c:crosses val="autoZero"/>
        <c:auto val="1"/>
        <c:lblAlgn val="ctr"/>
        <c:lblOffset val="100"/>
        <c:noMultiLvlLbl val="0"/>
      </c:catAx>
      <c:valAx>
        <c:axId val="3322189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640264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ca-ES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stacked"/>
        <c:varyColors val="0"/>
        <c:ser>
          <c:idx val="0"/>
          <c:order val="0"/>
          <c:tx>
            <c:strRef>
              <c:f>'Recollida selectiva '!$B$17</c:f>
              <c:strCache>
                <c:ptCount val="1"/>
                <c:pt idx="0">
                  <c:v>RSU (t) 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'!$B$18:$B$29</c:f>
              <c:numCache>
                <c:formatCode>#,##0.00</c:formatCode>
                <c:ptCount val="12"/>
                <c:pt idx="0">
                  <c:v>4578.68</c:v>
                </c:pt>
                <c:pt idx="1">
                  <c:v>4189.84</c:v>
                </c:pt>
                <c:pt idx="2">
                  <c:v>5120.64</c:v>
                </c:pt>
                <c:pt idx="3">
                  <c:v>6377.52</c:v>
                </c:pt>
                <c:pt idx="4">
                  <c:v>7512.54</c:v>
                </c:pt>
                <c:pt idx="5">
                  <c:v>8178.5</c:v>
                </c:pt>
                <c:pt idx="6">
                  <c:v>9028.86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'Recollida selectiva '!$C$17</c:f>
              <c:strCache>
                <c:ptCount val="1"/>
                <c:pt idx="0">
                  <c:v>Paper/cartó (t)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'!$C$18:$C$29</c:f>
              <c:numCache>
                <c:formatCode>#,##0.00</c:formatCode>
                <c:ptCount val="12"/>
                <c:pt idx="0">
                  <c:v>574.26</c:v>
                </c:pt>
                <c:pt idx="1">
                  <c:v>543.52</c:v>
                </c:pt>
                <c:pt idx="2">
                  <c:v>667.26</c:v>
                </c:pt>
                <c:pt idx="3">
                  <c:v>894.36</c:v>
                </c:pt>
                <c:pt idx="4">
                  <c:v>1065.92</c:v>
                </c:pt>
                <c:pt idx="5">
                  <c:v>1136.96</c:v>
                </c:pt>
                <c:pt idx="6">
                  <c:v>1266.92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'Recollida selectiva '!$D$17</c:f>
              <c:strCache>
                <c:ptCount val="1"/>
                <c:pt idx="0">
                  <c:v>Vidre (t) 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'!$D$18:$D$29</c:f>
              <c:numCache>
                <c:formatCode>#,##0.00</c:formatCode>
                <c:ptCount val="12"/>
                <c:pt idx="0">
                  <c:v>369.98</c:v>
                </c:pt>
                <c:pt idx="1">
                  <c:v>281.92</c:v>
                </c:pt>
                <c:pt idx="2">
                  <c:v>351.6</c:v>
                </c:pt>
                <c:pt idx="3">
                  <c:v>581.84</c:v>
                </c:pt>
                <c:pt idx="4">
                  <c:v>1068.1</c:v>
                </c:pt>
                <c:pt idx="5">
                  <c:v>1346.34</c:v>
                </c:pt>
                <c:pt idx="6">
                  <c:v>1492.48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'Recollida selectiva '!$E$17</c:f>
              <c:strCache>
                <c:ptCount val="1"/>
                <c:pt idx="0">
                  <c:v>Envasos (t)</c:v>
                </c:pt>
              </c:strCache>
            </c:strRef>
          </c:tx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'!$E$18:$E$29</c:f>
              <c:numCache>
                <c:formatCode>#,##0.00</c:formatCode>
                <c:ptCount val="12"/>
                <c:pt idx="0">
                  <c:v>423.3</c:v>
                </c:pt>
                <c:pt idx="1">
                  <c:v>394.34</c:v>
                </c:pt>
                <c:pt idx="2">
                  <c:v>484.38</c:v>
                </c:pt>
                <c:pt idx="3">
                  <c:v>632.54</c:v>
                </c:pt>
                <c:pt idx="4">
                  <c:v>782.9</c:v>
                </c:pt>
                <c:pt idx="5">
                  <c:v>914.64</c:v>
                </c:pt>
                <c:pt idx="6">
                  <c:v>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'Recollida selectiva '!$F$17</c:f>
              <c:strCache>
                <c:ptCount val="1"/>
                <c:pt idx="0">
                  <c:v>Matèria orgànica (t)</c:v>
                </c:pt>
              </c:strCache>
            </c:strRef>
          </c:tx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'Recollida selectiva '!$A$18:$A$29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 </c:v>
                </c:pt>
                <c:pt idx="5">
                  <c:v>juny</c:v>
                </c:pt>
                <c:pt idx="6">
                  <c:v>juliol</c:v>
                </c:pt>
                <c:pt idx="7">
                  <c:v>agost 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'Recollida selectiva '!$F$18:$F$29</c:f>
              <c:numCache>
                <c:formatCode>#,##0.00</c:formatCode>
                <c:ptCount val="12"/>
                <c:pt idx="0">
                  <c:v>310.94</c:v>
                </c:pt>
                <c:pt idx="1">
                  <c:v>317.6</c:v>
                </c:pt>
                <c:pt idx="2">
                  <c:v>410.7</c:v>
                </c:pt>
                <c:pt idx="3">
                  <c:v>752.48</c:v>
                </c:pt>
                <c:pt idx="4">
                  <c:v>1279.2</c:v>
                </c:pt>
                <c:pt idx="5">
                  <c:v>1534.94</c:v>
                </c:pt>
                <c:pt idx="6">
                  <c:v>1697.44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50"/>
        <c:overlap val="100"/>
        <c:axId val="85862411"/>
        <c:axId val="30407692"/>
      </c:barChart>
      <c:catAx>
        <c:axId val="858624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0407692"/>
        <c:crosses val="autoZero"/>
        <c:auto val="1"/>
        <c:lblAlgn val="ctr"/>
        <c:lblOffset val="100"/>
        <c:noMultiLvlLbl val="0"/>
      </c:catAx>
      <c:valAx>
        <c:axId val="3040769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5862411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ca-ES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ca-ES" sz="1300" strike="noStrike" u="none">
                <a:uFillTx/>
                <a:latin typeface="Arial"/>
              </a:defRPr>
            </a:pPr>
            <a:r>
              <a:rPr b="0" lang="ca-ES" sz="1300" strike="noStrike" u="none">
                <a:solidFill>
                  <a:srgbClr val="000000"/>
                </a:solidFill>
                <a:uFillTx/>
                <a:latin typeface="Arial"/>
              </a:rPr>
              <a:t>Evolució gestió residus Àrea Ambiental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'Entrades Ca na Putxa'!$B$3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'Entrades Ca na Putxa'!$A$4:$A$13</c:f>
              <c:strCache>
                <c:ptCount val="10"/>
                <c:pt idx="0">
                  <c:v>Voluminosos</c:v>
                </c:pt>
                <c:pt idx="1">
                  <c:v>Parcs i jardins</c:v>
                </c:pt>
                <c:pt idx="2">
                  <c:v>RSU</c:v>
                </c:pt>
                <c:pt idx="3">
                  <c:v>Envasos</c:v>
                </c:pt>
                <c:pt idx="4">
                  <c:v>Matèria Orgànica</c:v>
                </c:pt>
                <c:pt idx="5">
                  <c:v>SANDACH</c:v>
                </c:pt>
                <c:pt idx="6">
                  <c:v>Sanitaris</c:v>
                </c:pt>
                <c:pt idx="7">
                  <c:v>Altres **</c:v>
                </c:pt>
                <c:pt idx="8">
                  <c:v>Llots</c:v>
                </c:pt>
                <c:pt idx="9">
                  <c:v>Totals</c:v>
                </c:pt>
              </c:strCache>
            </c:strRef>
          </c:cat>
          <c:val>
            <c:numRef>
              <c:f>'Entrades Ca na Putxa'!$B$4:$B$13</c:f>
              <c:numCache>
                <c:formatCode>General</c:formatCode>
                <c:ptCount val="10"/>
                <c:pt idx="0">
                  <c:v>5129.16</c:v>
                </c:pt>
                <c:pt idx="1">
                  <c:v>1537.72</c:v>
                </c:pt>
                <c:pt idx="2">
                  <c:v>94238.44</c:v>
                </c:pt>
                <c:pt idx="3">
                  <c:v>6744.61</c:v>
                </c:pt>
                <c:pt idx="4">
                  <c:v>5588.98</c:v>
                </c:pt>
                <c:pt idx="5">
                  <c:v>210.57</c:v>
                </c:pt>
                <c:pt idx="6">
                  <c:v>304.9</c:v>
                </c:pt>
                <c:pt idx="7">
                  <c:v>0</c:v>
                </c:pt>
                <c:pt idx="8">
                  <c:v>6342.64</c:v>
                </c:pt>
                <c:pt idx="9">
                  <c:v>120097.02</c:v>
                </c:pt>
              </c:numCache>
            </c:numRef>
          </c:val>
        </c:ser>
        <c:ser>
          <c:idx val="1"/>
          <c:order val="1"/>
          <c:tx>
            <c:strRef>
              <c:f>'Entrades Ca na Putxa'!$C$3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'Entrades Ca na Putxa'!$A$4:$A$13</c:f>
              <c:strCache>
                <c:ptCount val="10"/>
                <c:pt idx="0">
                  <c:v>Voluminosos</c:v>
                </c:pt>
                <c:pt idx="1">
                  <c:v>Parcs i jardins</c:v>
                </c:pt>
                <c:pt idx="2">
                  <c:v>RSU</c:v>
                </c:pt>
                <c:pt idx="3">
                  <c:v>Envasos</c:v>
                </c:pt>
                <c:pt idx="4">
                  <c:v>Matèria Orgànica</c:v>
                </c:pt>
                <c:pt idx="5">
                  <c:v>SANDACH</c:v>
                </c:pt>
                <c:pt idx="6">
                  <c:v>Sanitaris</c:v>
                </c:pt>
                <c:pt idx="7">
                  <c:v>Altres **</c:v>
                </c:pt>
                <c:pt idx="8">
                  <c:v>Llots</c:v>
                </c:pt>
                <c:pt idx="9">
                  <c:v>Totals</c:v>
                </c:pt>
              </c:strCache>
            </c:strRef>
          </c:cat>
          <c:val>
            <c:numRef>
              <c:f>'Entrades Ca na Putxa'!$C$4:$C$13</c:f>
              <c:numCache>
                <c:formatCode>General</c:formatCode>
                <c:ptCount val="10"/>
                <c:pt idx="0">
                  <c:v>5925</c:v>
                </c:pt>
                <c:pt idx="1">
                  <c:v>2676.8</c:v>
                </c:pt>
                <c:pt idx="2">
                  <c:v>87213.04</c:v>
                </c:pt>
                <c:pt idx="3">
                  <c:v>7886.2</c:v>
                </c:pt>
                <c:pt idx="4">
                  <c:v>9348.18</c:v>
                </c:pt>
                <c:pt idx="5">
                  <c:v>198.98</c:v>
                </c:pt>
                <c:pt idx="6">
                  <c:v>323.42</c:v>
                </c:pt>
                <c:pt idx="7">
                  <c:v>13041.94</c:v>
                </c:pt>
                <c:pt idx="8">
                  <c:v>10305.18</c:v>
                </c:pt>
                <c:pt idx="9">
                  <c:v>136918.74</c:v>
                </c:pt>
              </c:numCache>
            </c:numRef>
          </c:val>
        </c:ser>
        <c:ser>
          <c:idx val="2"/>
          <c:order val="2"/>
          <c:tx>
            <c:strRef>
              <c:f>'Entrades Ca na Putxa'!$D$3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'Entrades Ca na Putxa'!$A$4:$A$13</c:f>
              <c:strCache>
                <c:ptCount val="10"/>
                <c:pt idx="0">
                  <c:v>Voluminosos</c:v>
                </c:pt>
                <c:pt idx="1">
                  <c:v>Parcs i jardins</c:v>
                </c:pt>
                <c:pt idx="2">
                  <c:v>RSU</c:v>
                </c:pt>
                <c:pt idx="3">
                  <c:v>Envasos</c:v>
                </c:pt>
                <c:pt idx="4">
                  <c:v>Matèria Orgànica</c:v>
                </c:pt>
                <c:pt idx="5">
                  <c:v>SANDACH</c:v>
                </c:pt>
                <c:pt idx="6">
                  <c:v>Sanitaris</c:v>
                </c:pt>
                <c:pt idx="7">
                  <c:v>Altres **</c:v>
                </c:pt>
                <c:pt idx="8">
                  <c:v>Llots</c:v>
                </c:pt>
                <c:pt idx="9">
                  <c:v>Totals</c:v>
                </c:pt>
              </c:strCache>
            </c:strRef>
          </c:cat>
          <c:val>
            <c:numRef>
              <c:f>'Entrades Ca na Putxa'!$D$4:$D$13</c:f>
              <c:numCache>
                <c:formatCode>General</c:formatCode>
                <c:ptCount val="10"/>
                <c:pt idx="0">
                  <c:v>6353.18</c:v>
                </c:pt>
                <c:pt idx="1">
                  <c:v>3590.89</c:v>
                </c:pt>
                <c:pt idx="2">
                  <c:v>86339.79</c:v>
                </c:pt>
                <c:pt idx="3">
                  <c:v>8198.55</c:v>
                </c:pt>
                <c:pt idx="4">
                  <c:v>10253.98</c:v>
                </c:pt>
                <c:pt idx="5">
                  <c:v>146.88</c:v>
                </c:pt>
                <c:pt idx="6">
                  <c:v>345.62</c:v>
                </c:pt>
                <c:pt idx="7">
                  <c:v>13574.2</c:v>
                </c:pt>
                <c:pt idx="8">
                  <c:v>9683.38</c:v>
                </c:pt>
                <c:pt idx="9">
                  <c:v>138486.47</c:v>
                </c:pt>
              </c:numCache>
            </c:numRef>
          </c:val>
        </c:ser>
        <c:ser>
          <c:idx val="3"/>
          <c:order val="3"/>
          <c:tx>
            <c:strRef>
              <c:f>'Entrades Ca na Putxa'!$E$3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'Entrades Ca na Putxa'!$A$4:$A$13</c:f>
              <c:strCache>
                <c:ptCount val="10"/>
                <c:pt idx="0">
                  <c:v>Voluminosos</c:v>
                </c:pt>
                <c:pt idx="1">
                  <c:v>Parcs i jardins</c:v>
                </c:pt>
                <c:pt idx="2">
                  <c:v>RSU</c:v>
                </c:pt>
                <c:pt idx="3">
                  <c:v>Envasos</c:v>
                </c:pt>
                <c:pt idx="4">
                  <c:v>Matèria Orgànica</c:v>
                </c:pt>
                <c:pt idx="5">
                  <c:v>SANDACH</c:v>
                </c:pt>
                <c:pt idx="6">
                  <c:v>Sanitaris</c:v>
                </c:pt>
                <c:pt idx="7">
                  <c:v>Altres **</c:v>
                </c:pt>
                <c:pt idx="8">
                  <c:v>Llots</c:v>
                </c:pt>
                <c:pt idx="9">
                  <c:v>Totals</c:v>
                </c:pt>
              </c:strCache>
            </c:strRef>
          </c:cat>
          <c:val>
            <c:numRef>
              <c:f>'Entrades Ca na Putxa'!$E$4:$E$13</c:f>
              <c:numCache>
                <c:formatCode>#,##0.00</c:formatCode>
                <c:ptCount val="10"/>
                <c:pt idx="0">
                  <c:v>6572.8</c:v>
                </c:pt>
                <c:pt idx="1">
                  <c:v>4400.76</c:v>
                </c:pt>
                <c:pt idx="2">
                  <c:v>84856.96</c:v>
                </c:pt>
                <c:pt idx="3">
                  <c:v>8753.79</c:v>
                </c:pt>
                <c:pt idx="4">
                  <c:v>11360.74</c:v>
                </c:pt>
                <c:pt idx="5">
                  <c:v>178.18</c:v>
                </c:pt>
                <c:pt idx="6">
                  <c:v>360.2</c:v>
                </c:pt>
                <c:pt idx="7">
                  <c:v>12054.17</c:v>
                </c:pt>
                <c:pt idx="8">
                  <c:v>10573.22</c:v>
                </c:pt>
                <c:pt idx="9">
                  <c:v>139110.82</c:v>
                </c:pt>
              </c:numCache>
            </c:numRef>
          </c:val>
        </c:ser>
        <c:gapWidth val="100"/>
        <c:overlap val="0"/>
        <c:axId val="39630840"/>
        <c:axId val="26522371"/>
      </c:barChart>
      <c:catAx>
        <c:axId val="39630840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6522371"/>
        <c:crosses val="autoZero"/>
        <c:auto val="1"/>
        <c:lblAlgn val="ctr"/>
        <c:lblOffset val="100"/>
        <c:noMultiLvlLbl val="0"/>
      </c:catAx>
      <c:valAx>
        <c:axId val="2652237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963084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ca-ES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ca-ES" sz="1000" strike="noStrike" u="none">
                    <a:solidFill>
                      <a:srgbClr val="000000"/>
                    </a:solidFill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Poblacio!$A$10:$A$21</c:f>
              <c:strCache>
                <c:ptCount val="12"/>
                <c:pt idx="0">
                  <c:v>2025M01 A</c:v>
                </c:pt>
                <c:pt idx="1">
                  <c:v>2025M02 A</c:v>
                </c:pt>
                <c:pt idx="2">
                  <c:v>2025M03 A</c:v>
                </c:pt>
                <c:pt idx="3">
                  <c:v>2025M04 A</c:v>
                </c:pt>
                <c:pt idx="4">
                  <c:v>2025M05 A</c:v>
                </c:pt>
                <c:pt idx="5">
                  <c:v>2025M06 A</c:v>
                </c:pt>
                <c:pt idx="6">
                  <c:v>2025M07 A</c:v>
                </c:pt>
                <c:pt idx="7">
                  <c:v>2025M08 A</c:v>
                </c:pt>
                <c:pt idx="8">
                  <c:v>2025M09 A</c:v>
                </c:pt>
                <c:pt idx="9">
                  <c:v>2025M10 A</c:v>
                </c:pt>
                <c:pt idx="10">
                  <c:v>2025M11 A</c:v>
                </c:pt>
                <c:pt idx="11">
                  <c:v>2025M12 A</c:v>
                </c:pt>
              </c:strCache>
            </c:strRef>
          </c:cat>
          <c:val>
            <c:numRef>
              <c:f>Poblacio!$B$10:$B$21</c:f>
              <c:numCache>
                <c:formatCode>#,##0</c:formatCode>
                <c:ptCount val="12"/>
                <c:pt idx="0">
                  <c:v>156985</c:v>
                </c:pt>
                <c:pt idx="1">
                  <c:v>164174</c:v>
                </c:pt>
                <c:pt idx="2">
                  <c:v>172410</c:v>
                </c:pt>
                <c:pt idx="3">
                  <c:v>213586</c:v>
                </c:pt>
                <c:pt idx="4">
                  <c:v>248978</c:v>
                </c:pt>
              </c:numCache>
            </c:numRef>
          </c:val>
        </c:ser>
        <c:gapWidth val="150"/>
        <c:overlap val="0"/>
        <c:axId val="7534118"/>
        <c:axId val="24397133"/>
      </c:barChart>
      <c:catAx>
        <c:axId val="75341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24397133"/>
        <c:crosses val="autoZero"/>
        <c:auto val="1"/>
        <c:lblAlgn val="ctr"/>
        <c:lblOffset val="100"/>
        <c:noMultiLvlLbl val="0"/>
      </c:catAx>
      <c:valAx>
        <c:axId val="2439713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ca-ES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53411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1028880</xdr:colOff>
      <xdr:row>6</xdr:row>
      <xdr:rowOff>96120</xdr:rowOff>
    </xdr:to>
    <xdr:pic>
      <xdr:nvPicPr>
        <xdr:cNvPr id="0" name="2 Imagen" descr="horiz color.png"/>
        <xdr:cNvPicPr/>
      </xdr:nvPicPr>
      <xdr:blipFill>
        <a:blip r:embed="rId1"/>
        <a:stretch/>
      </xdr:blipFill>
      <xdr:spPr>
        <a:xfrm>
          <a:off x="0" y="0"/>
          <a:ext cx="2568240" cy="1479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352440</xdr:colOff>
      <xdr:row>1</xdr:row>
      <xdr:rowOff>57240</xdr:rowOff>
    </xdr:from>
    <xdr:to>
      <xdr:col>16</xdr:col>
      <xdr:colOff>292320</xdr:colOff>
      <xdr:row>11</xdr:row>
      <xdr:rowOff>99360</xdr:rowOff>
    </xdr:to>
    <xdr:graphicFrame>
      <xdr:nvGraphicFramePr>
        <xdr:cNvPr id="1" name="1 Gráfico"/>
        <xdr:cNvGraphicFramePr/>
      </xdr:nvGraphicFramePr>
      <xdr:xfrm>
        <a:off x="8773200" y="247680"/>
        <a:ext cx="3702240" cy="27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596880</xdr:colOff>
      <xdr:row>1</xdr:row>
      <xdr:rowOff>56520</xdr:rowOff>
    </xdr:from>
    <xdr:to>
      <xdr:col>22</xdr:col>
      <xdr:colOff>584280</xdr:colOff>
      <xdr:row>11</xdr:row>
      <xdr:rowOff>98640</xdr:rowOff>
    </xdr:to>
    <xdr:graphicFrame>
      <xdr:nvGraphicFramePr>
        <xdr:cNvPr id="2" name="2 Gráfico"/>
        <xdr:cNvGraphicFramePr/>
      </xdr:nvGraphicFramePr>
      <xdr:xfrm>
        <a:off x="12780000" y="246960"/>
        <a:ext cx="4502160" cy="27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714240</xdr:colOff>
      <xdr:row>14</xdr:row>
      <xdr:rowOff>83160</xdr:rowOff>
    </xdr:from>
    <xdr:to>
      <xdr:col>16</xdr:col>
      <xdr:colOff>701640</xdr:colOff>
      <xdr:row>29</xdr:row>
      <xdr:rowOff>43920</xdr:rowOff>
    </xdr:to>
    <xdr:graphicFrame>
      <xdr:nvGraphicFramePr>
        <xdr:cNvPr id="3" name="3 Gráfico"/>
        <xdr:cNvGraphicFramePr/>
      </xdr:nvGraphicFramePr>
      <xdr:xfrm>
        <a:off x="8382600" y="3533760"/>
        <a:ext cx="4502160" cy="289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47520</xdr:colOff>
      <xdr:row>14</xdr:row>
      <xdr:rowOff>54720</xdr:rowOff>
    </xdr:from>
    <xdr:to>
      <xdr:col>23</xdr:col>
      <xdr:colOff>34920</xdr:colOff>
      <xdr:row>29</xdr:row>
      <xdr:rowOff>15480</xdr:rowOff>
    </xdr:to>
    <xdr:graphicFrame>
      <xdr:nvGraphicFramePr>
        <xdr:cNvPr id="4" name="4 Gráfico"/>
        <xdr:cNvGraphicFramePr/>
      </xdr:nvGraphicFramePr>
      <xdr:xfrm>
        <a:off x="12983040" y="3505320"/>
        <a:ext cx="4502160" cy="289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503640</xdr:colOff>
      <xdr:row>32</xdr:row>
      <xdr:rowOff>181080</xdr:rowOff>
    </xdr:from>
    <xdr:to>
      <xdr:col>6</xdr:col>
      <xdr:colOff>491040</xdr:colOff>
      <xdr:row>47</xdr:row>
      <xdr:rowOff>54000</xdr:rowOff>
    </xdr:to>
    <xdr:graphicFrame>
      <xdr:nvGraphicFramePr>
        <xdr:cNvPr id="5" name="5 Gráfico"/>
        <xdr:cNvGraphicFramePr/>
      </xdr:nvGraphicFramePr>
      <xdr:xfrm>
        <a:off x="503640" y="7134840"/>
        <a:ext cx="4645800" cy="27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276120</xdr:colOff>
      <xdr:row>33</xdr:row>
      <xdr:rowOff>75240</xdr:rowOff>
    </xdr:from>
    <xdr:to>
      <xdr:col>13</xdr:col>
      <xdr:colOff>263520</xdr:colOff>
      <xdr:row>47</xdr:row>
      <xdr:rowOff>138960</xdr:rowOff>
    </xdr:to>
    <xdr:graphicFrame>
      <xdr:nvGraphicFramePr>
        <xdr:cNvPr id="6" name="6 Gráfico"/>
        <xdr:cNvGraphicFramePr/>
      </xdr:nvGraphicFramePr>
      <xdr:xfrm>
        <a:off x="5686920" y="7219800"/>
        <a:ext cx="4502160" cy="27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9360</xdr:colOff>
      <xdr:row>33</xdr:row>
      <xdr:rowOff>56520</xdr:rowOff>
    </xdr:from>
    <xdr:to>
      <xdr:col>19</xdr:col>
      <xdr:colOff>749160</xdr:colOff>
      <xdr:row>47</xdr:row>
      <xdr:rowOff>120240</xdr:rowOff>
    </xdr:to>
    <xdr:graphicFrame>
      <xdr:nvGraphicFramePr>
        <xdr:cNvPr id="7" name="7 Gráfico"/>
        <xdr:cNvGraphicFramePr/>
      </xdr:nvGraphicFramePr>
      <xdr:xfrm>
        <a:off x="10687680" y="7201080"/>
        <a:ext cx="4502160" cy="27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17</xdr:row>
      <xdr:rowOff>1800</xdr:rowOff>
    </xdr:from>
    <xdr:to>
      <xdr:col>6</xdr:col>
      <xdr:colOff>509400</xdr:colOff>
      <xdr:row>35</xdr:row>
      <xdr:rowOff>77040</xdr:rowOff>
    </xdr:to>
    <xdr:graphicFrame>
      <xdr:nvGraphicFramePr>
        <xdr:cNvPr id="8" name=""/>
        <xdr:cNvGraphicFramePr/>
      </xdr:nvGraphicFramePr>
      <xdr:xfrm>
        <a:off x="0" y="5198760"/>
        <a:ext cx="5749920" cy="322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282240</xdr:colOff>
      <xdr:row>7</xdr:row>
      <xdr:rowOff>27000</xdr:rowOff>
    </xdr:from>
    <xdr:to>
      <xdr:col>8</xdr:col>
      <xdr:colOff>280080</xdr:colOff>
      <xdr:row>26</xdr:row>
      <xdr:rowOff>9000</xdr:rowOff>
    </xdr:to>
    <xdr:graphicFrame>
      <xdr:nvGraphicFramePr>
        <xdr:cNvPr id="9" name="1 Gráfico 1"/>
        <xdr:cNvGraphicFramePr/>
      </xdr:nvGraphicFramePr>
      <xdr:xfrm>
        <a:off x="4571640" y="1545120"/>
        <a:ext cx="4505040" cy="331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XFD1048576"/>
  <sheetViews>
    <sheetView showFormulas="false" showGridLines="true" showRowColHeaders="true" showZeros="true" rightToLeft="false" tabSelected="true" showOutlineSymbols="true" defaultGridColor="true" view="normal" topLeftCell="A151" colorId="64" zoomScale="110" zoomScaleNormal="110" zoomScalePageLayoutView="100" workbookViewId="0">
      <selection pane="topLeft" activeCell="A197" activeCellId="0" sqref="A197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21.84"/>
    <col collapsed="false" customWidth="true" hidden="false" outlineLevel="0" max="2" min="2" style="2" width="15.8"/>
    <col collapsed="false" customWidth="true" hidden="false" outlineLevel="0" max="3" min="3" style="3" width="15.8"/>
    <col collapsed="false" customWidth="true" hidden="false" outlineLevel="0" max="11" min="4" style="2" width="15.8"/>
    <col collapsed="false" customWidth="true" hidden="false" outlineLevel="0" max="12" min="12" style="4" width="15.8"/>
    <col collapsed="false" customWidth="false" hidden="false" outlineLevel="0" max="16383" min="13" style="5" width="10.67"/>
    <col collapsed="false" customWidth="true" hidden="false" outlineLevel="0" max="16384" min="16384" style="4" width="11.53"/>
  </cols>
  <sheetData>
    <row r="5" customFormat="false" ht="24.45" hidden="false" customHeight="false" outlineLevel="0" collapsed="false">
      <c r="A5" s="4"/>
      <c r="B5" s="6" t="s">
        <v>0</v>
      </c>
      <c r="C5" s="6"/>
      <c r="D5" s="6"/>
      <c r="E5" s="6"/>
      <c r="F5" s="6"/>
      <c r="G5" s="6"/>
      <c r="H5" s="6"/>
      <c r="I5" s="6"/>
      <c r="J5" s="6"/>
      <c r="K5" s="6"/>
    </row>
    <row r="6" customFormat="false" ht="24.45" hidden="false" customHeight="false" outlineLevel="0" collapsed="false">
      <c r="A6" s="4"/>
      <c r="B6" s="7"/>
      <c r="C6" s="8"/>
      <c r="D6" s="7"/>
      <c r="E6" s="7"/>
      <c r="F6" s="7"/>
      <c r="G6" s="7"/>
      <c r="H6" s="7"/>
      <c r="I6" s="7"/>
      <c r="J6" s="7"/>
      <c r="K6" s="7"/>
    </row>
    <row r="7" customFormat="false" ht="24.45" hidden="false" customHeight="false" outlineLevel="0" collapsed="false">
      <c r="A7" s="4"/>
      <c r="B7" s="7"/>
      <c r="C7" s="9"/>
      <c r="D7" s="10"/>
      <c r="E7" s="10"/>
      <c r="F7" s="10"/>
      <c r="G7" s="10"/>
      <c r="H7" s="10"/>
      <c r="I7" s="10"/>
      <c r="J7" s="7"/>
      <c r="K7" s="7"/>
    </row>
    <row r="8" customFormat="false" ht="17.35" hidden="false" customHeight="false" outlineLevel="0" collapsed="false">
      <c r="A8" s="11"/>
      <c r="B8" s="12"/>
      <c r="C8" s="13"/>
      <c r="D8" s="12"/>
      <c r="E8" s="12"/>
      <c r="F8" s="12"/>
      <c r="G8" s="12"/>
      <c r="H8" s="12"/>
      <c r="I8" s="12"/>
      <c r="J8" s="12"/>
      <c r="K8" s="12"/>
    </row>
    <row r="9" s="22" customFormat="true" ht="71.25" hidden="false" customHeight="true" outlineLevel="0" collapsed="false">
      <c r="A9" s="14"/>
      <c r="B9" s="15" t="s">
        <v>1</v>
      </c>
      <c r="C9" s="15" t="s">
        <v>2</v>
      </c>
      <c r="D9" s="16" t="s">
        <v>3</v>
      </c>
      <c r="E9" s="17" t="s">
        <v>4</v>
      </c>
      <c r="F9" s="18" t="s">
        <v>5</v>
      </c>
      <c r="G9" s="19" t="s">
        <v>6</v>
      </c>
      <c r="H9" s="15" t="s">
        <v>7</v>
      </c>
      <c r="I9" s="20" t="s">
        <v>8</v>
      </c>
      <c r="J9" s="20" t="s">
        <v>9</v>
      </c>
      <c r="K9" s="20" t="s">
        <v>10</v>
      </c>
      <c r="L9" s="21" t="s">
        <v>11</v>
      </c>
      <c r="O9" s="4"/>
      <c r="P9" s="4"/>
      <c r="Q9" s="4"/>
      <c r="XFD9" s="4"/>
    </row>
    <row r="10" customFormat="false" ht="15" hidden="false" customHeight="false" outlineLevel="0" collapsed="false">
      <c r="A10" s="23" t="s">
        <v>12</v>
      </c>
      <c r="B10" s="24" t="n">
        <v>54.2</v>
      </c>
      <c r="C10" s="24" t="n">
        <v>5.42</v>
      </c>
      <c r="D10" s="25" t="n">
        <v>1446.2</v>
      </c>
      <c r="E10" s="26" t="n">
        <v>176.76</v>
      </c>
      <c r="F10" s="27" t="n">
        <v>130.16</v>
      </c>
      <c r="G10" s="28" t="n">
        <v>106.92</v>
      </c>
      <c r="H10" s="29" t="n">
        <v>62.38</v>
      </c>
      <c r="I10" s="30" t="n">
        <v>0</v>
      </c>
      <c r="J10" s="24"/>
      <c r="K10" s="24"/>
      <c r="L10" s="24"/>
    </row>
    <row r="11" customFormat="false" ht="15" hidden="false" customHeight="false" outlineLevel="0" collapsed="false">
      <c r="A11" s="23" t="s">
        <v>13</v>
      </c>
      <c r="B11" s="24" t="n">
        <v>69.04</v>
      </c>
      <c r="C11" s="24" t="n">
        <v>22.78</v>
      </c>
      <c r="D11" s="25" t="n">
        <v>1297.04</v>
      </c>
      <c r="E11" s="26" t="n">
        <v>177.3</v>
      </c>
      <c r="F11" s="27" t="n">
        <v>96.46</v>
      </c>
      <c r="G11" s="28" t="n">
        <v>104.14</v>
      </c>
      <c r="H11" s="29" t="n">
        <v>72.96</v>
      </c>
      <c r="I11" s="30" t="n">
        <v>0</v>
      </c>
      <c r="J11" s="24"/>
      <c r="K11" s="24"/>
      <c r="L11" s="24"/>
    </row>
    <row r="12" customFormat="false" ht="15" hidden="false" customHeight="false" outlineLevel="0" collapsed="false">
      <c r="A12" s="23" t="s">
        <v>14</v>
      </c>
      <c r="B12" s="24" t="n">
        <v>38.26</v>
      </c>
      <c r="C12" s="24" t="n">
        <v>26.68</v>
      </c>
      <c r="D12" s="25" t="n">
        <v>1572.92</v>
      </c>
      <c r="E12" s="26" t="n">
        <v>212.64</v>
      </c>
      <c r="F12" s="27" t="n">
        <v>115.34</v>
      </c>
      <c r="G12" s="28" t="n">
        <v>129.82</v>
      </c>
      <c r="H12" s="29" t="n">
        <v>82.86</v>
      </c>
      <c r="I12" s="30" t="n">
        <v>0</v>
      </c>
      <c r="J12" s="24"/>
      <c r="K12" s="24"/>
      <c r="L12" s="24"/>
      <c r="XFD12" s="31"/>
    </row>
    <row r="13" customFormat="false" ht="15" hidden="false" customHeight="false" outlineLevel="0" collapsed="false">
      <c r="A13" s="23" t="s">
        <v>15</v>
      </c>
      <c r="B13" s="24" t="n">
        <v>55.7</v>
      </c>
      <c r="C13" s="24" t="n">
        <v>33.26</v>
      </c>
      <c r="D13" s="25" t="n">
        <v>1844.52</v>
      </c>
      <c r="E13" s="26" t="n">
        <v>255.34</v>
      </c>
      <c r="F13" s="27" t="n">
        <v>181.82</v>
      </c>
      <c r="G13" s="28" t="n">
        <v>164.22</v>
      </c>
      <c r="H13" s="29" t="n">
        <v>113.18</v>
      </c>
      <c r="I13" s="30" t="n">
        <v>0</v>
      </c>
      <c r="J13" s="24"/>
      <c r="K13" s="24"/>
      <c r="L13" s="24"/>
      <c r="XFD13" s="32"/>
    </row>
    <row r="14" customFormat="false" ht="15" hidden="false" customHeight="false" outlineLevel="0" collapsed="false">
      <c r="A14" s="23" t="s">
        <v>16</v>
      </c>
      <c r="B14" s="24" t="n">
        <v>63.52</v>
      </c>
      <c r="C14" s="24" t="n">
        <v>11.52</v>
      </c>
      <c r="D14" s="25" t="n">
        <v>2134.7</v>
      </c>
      <c r="E14" s="26" t="n">
        <v>272.74</v>
      </c>
      <c r="F14" s="27" t="n">
        <v>262.52</v>
      </c>
      <c r="G14" s="28" t="n">
        <v>173.6</v>
      </c>
      <c r="H14" s="29" t="n">
        <v>147.14</v>
      </c>
      <c r="I14" s="30" t="n">
        <v>0</v>
      </c>
      <c r="J14" s="24"/>
      <c r="K14" s="24"/>
      <c r="L14" s="24"/>
    </row>
    <row r="15" customFormat="false" ht="15" hidden="false" customHeight="false" outlineLevel="0" collapsed="false">
      <c r="A15" s="23" t="s">
        <v>17</v>
      </c>
      <c r="B15" s="24" t="n">
        <v>60.38</v>
      </c>
      <c r="C15" s="24" t="n">
        <v>10.8</v>
      </c>
      <c r="D15" s="25" t="n">
        <v>2248.24</v>
      </c>
      <c r="E15" s="26" t="n">
        <v>283.8</v>
      </c>
      <c r="F15" s="27" t="n">
        <v>305.7</v>
      </c>
      <c r="G15" s="28" t="n">
        <v>181.58</v>
      </c>
      <c r="H15" s="29" t="n">
        <v>196.86</v>
      </c>
      <c r="I15" s="30" t="n">
        <v>0</v>
      </c>
      <c r="J15" s="24"/>
      <c r="K15" s="24"/>
      <c r="L15" s="24"/>
    </row>
    <row r="16" customFormat="false" ht="15" hidden="false" customHeight="false" outlineLevel="0" collapsed="false">
      <c r="A16" s="23" t="s">
        <v>18</v>
      </c>
      <c r="B16" s="24" t="n">
        <v>66.06</v>
      </c>
      <c r="C16" s="24" t="n">
        <v>10.82</v>
      </c>
      <c r="D16" s="25" t="n">
        <v>2512.34</v>
      </c>
      <c r="E16" s="26" t="n">
        <v>315.4</v>
      </c>
      <c r="F16" s="27" t="n">
        <v>346.82</v>
      </c>
      <c r="G16" s="28" t="n">
        <v>199.42</v>
      </c>
      <c r="H16" s="29" t="n">
        <v>183.74</v>
      </c>
      <c r="I16" s="30" t="n">
        <v>0</v>
      </c>
      <c r="J16" s="24"/>
      <c r="K16" s="24"/>
      <c r="L16" s="24"/>
    </row>
    <row r="17" customFormat="false" ht="15" hidden="false" customHeight="false" outlineLevel="0" collapsed="false">
      <c r="A17" s="23" t="s">
        <v>19</v>
      </c>
      <c r="B17" s="24"/>
      <c r="C17" s="24"/>
      <c r="D17" s="25"/>
      <c r="E17" s="26"/>
      <c r="F17" s="27"/>
      <c r="G17" s="28"/>
      <c r="H17" s="29"/>
      <c r="I17" s="24"/>
      <c r="J17" s="24"/>
      <c r="K17" s="24"/>
      <c r="L17" s="24"/>
    </row>
    <row r="18" customFormat="false" ht="15" hidden="false" customHeight="false" outlineLevel="0" collapsed="false">
      <c r="A18" s="23" t="s">
        <v>20</v>
      </c>
      <c r="B18" s="24"/>
      <c r="C18" s="24"/>
      <c r="D18" s="25"/>
      <c r="E18" s="26"/>
      <c r="F18" s="27"/>
      <c r="G18" s="28"/>
      <c r="H18" s="29"/>
      <c r="I18" s="24"/>
      <c r="J18" s="24"/>
      <c r="K18" s="24"/>
      <c r="L18" s="24"/>
    </row>
    <row r="19" customFormat="false" ht="15" hidden="false" customHeight="false" outlineLevel="0" collapsed="false">
      <c r="A19" s="23" t="s">
        <v>21</v>
      </c>
      <c r="B19" s="24"/>
      <c r="C19" s="24"/>
      <c r="D19" s="25"/>
      <c r="E19" s="26"/>
      <c r="F19" s="27"/>
      <c r="G19" s="28"/>
      <c r="H19" s="29"/>
      <c r="I19" s="24"/>
      <c r="J19" s="24"/>
      <c r="K19" s="24"/>
      <c r="L19" s="24"/>
    </row>
    <row r="20" customFormat="false" ht="15" hidden="false" customHeight="false" outlineLevel="0" collapsed="false">
      <c r="A20" s="23" t="s">
        <v>22</v>
      </c>
      <c r="B20" s="24"/>
      <c r="C20" s="24"/>
      <c r="D20" s="25"/>
      <c r="E20" s="26"/>
      <c r="F20" s="27"/>
      <c r="G20" s="28"/>
      <c r="H20" s="29"/>
      <c r="I20" s="24"/>
      <c r="J20" s="24"/>
      <c r="K20" s="24"/>
      <c r="L20" s="24"/>
    </row>
    <row r="21" customFormat="false" ht="15" hidden="false" customHeight="false" outlineLevel="0" collapsed="false">
      <c r="A21" s="23" t="s">
        <v>23</v>
      </c>
      <c r="B21" s="24"/>
      <c r="C21" s="24"/>
      <c r="D21" s="25"/>
      <c r="E21" s="26"/>
      <c r="F21" s="27"/>
      <c r="G21" s="28"/>
      <c r="H21" s="29"/>
      <c r="I21" s="24"/>
      <c r="J21" s="24"/>
      <c r="K21" s="24"/>
      <c r="L21" s="24"/>
    </row>
    <row r="22" s="32" customFormat="true" ht="22.5" hidden="false" customHeight="true" outlineLevel="0" collapsed="false">
      <c r="A22" s="33" t="s">
        <v>24</v>
      </c>
      <c r="B22" s="34" t="n">
        <f aca="false">SUM(B10:B21)</f>
        <v>407.16</v>
      </c>
      <c r="C22" s="34" t="n">
        <f aca="false">SUM(C10:C21)</f>
        <v>121.28</v>
      </c>
      <c r="D22" s="35" t="n">
        <f aca="false">SUM(D10:D21)</f>
        <v>13055.96</v>
      </c>
      <c r="E22" s="36" t="n">
        <f aca="false">SUM(E10:E21)</f>
        <v>1693.98</v>
      </c>
      <c r="F22" s="37" t="n">
        <f aca="false">SUM(F10:F21)</f>
        <v>1438.82</v>
      </c>
      <c r="G22" s="38" t="n">
        <f aca="false">SUM(G10:G21)</f>
        <v>1059.7</v>
      </c>
      <c r="H22" s="34" t="n">
        <f aca="false">SUM(H10:H21)</f>
        <v>859.12</v>
      </c>
      <c r="I22" s="39" t="n">
        <f aca="false">SUM(I10:I21)</f>
        <v>0</v>
      </c>
      <c r="J22" s="39"/>
      <c r="K22" s="39"/>
      <c r="L22" s="39"/>
      <c r="O22" s="4"/>
      <c r="P22" s="4"/>
      <c r="Q22" s="4"/>
      <c r="XFD22" s="4"/>
    </row>
    <row r="23" customFormat="false" ht="24.75" hidden="false" customHeight="true" outlineLevel="0" collapsed="false">
      <c r="A23" s="40" t="s">
        <v>25</v>
      </c>
      <c r="B23" s="41" t="n">
        <v>512.98</v>
      </c>
      <c r="C23" s="41" t="n">
        <v>144.96</v>
      </c>
      <c r="D23" s="41" t="n">
        <v>12708.42</v>
      </c>
      <c r="E23" s="41" t="n">
        <v>1754.56</v>
      </c>
      <c r="F23" s="41" t="n">
        <v>1449.6</v>
      </c>
      <c r="G23" s="41" t="n">
        <v>986.9</v>
      </c>
      <c r="H23" s="41" t="n">
        <v>1012.36</v>
      </c>
      <c r="I23" s="41" t="n">
        <v>0</v>
      </c>
      <c r="J23" s="41"/>
      <c r="K23" s="41"/>
      <c r="L23" s="41"/>
    </row>
    <row r="24" customFormat="false" ht="24.4" hidden="false" customHeight="false" outlineLevel="0" collapsed="false">
      <c r="A24" s="42" t="s">
        <v>26</v>
      </c>
      <c r="B24" s="43" t="n">
        <f aca="false">(B22-B23)/B23</f>
        <v>-0.206284845413077</v>
      </c>
      <c r="C24" s="43" t="n">
        <f aca="false">(C22-C23)/C23</f>
        <v>-0.163355408388521</v>
      </c>
      <c r="D24" s="44" t="n">
        <f aca="false">(D22-D23)/D23</f>
        <v>0.0273472233369686</v>
      </c>
      <c r="E24" s="45" t="n">
        <f aca="false">(E22-E23)/E23</f>
        <v>-0.0345271749042495</v>
      </c>
      <c r="F24" s="46" t="n">
        <f aca="false">(F22-F23)/F23</f>
        <v>-0.00743653421633552</v>
      </c>
      <c r="G24" s="47" t="n">
        <f aca="false">(G22-G23)/G23</f>
        <v>0.073766339041443</v>
      </c>
      <c r="H24" s="43" t="n">
        <f aca="false">(H22-H23)/H23</f>
        <v>-0.151369078193528</v>
      </c>
      <c r="I24" s="48" t="n">
        <v>0</v>
      </c>
      <c r="J24" s="48"/>
      <c r="K24" s="48"/>
      <c r="L24" s="48"/>
    </row>
    <row r="25" customFormat="false" ht="15" hidden="false" customHeight="false" outlineLevel="0" collapsed="false">
      <c r="A25" s="23" t="s">
        <v>12</v>
      </c>
      <c r="B25" s="24" t="n">
        <v>49.54</v>
      </c>
      <c r="C25" s="24" t="n">
        <v>13.06</v>
      </c>
      <c r="D25" s="25" t="n">
        <v>1213.52</v>
      </c>
      <c r="E25" s="26" t="n">
        <v>135.78</v>
      </c>
      <c r="F25" s="27" t="n">
        <v>116.62</v>
      </c>
      <c r="G25" s="28" t="n">
        <v>132.5</v>
      </c>
      <c r="H25" s="29" t="n">
        <v>37.14</v>
      </c>
      <c r="I25" s="30" t="n">
        <v>0</v>
      </c>
      <c r="J25" s="24"/>
      <c r="K25" s="24"/>
      <c r="L25" s="24"/>
    </row>
    <row r="26" customFormat="false" ht="15" hidden="false" customHeight="false" outlineLevel="0" collapsed="false">
      <c r="A26" s="23" t="s">
        <v>13</v>
      </c>
      <c r="B26" s="24" t="n">
        <v>52.9</v>
      </c>
      <c r="C26" s="24" t="n">
        <v>12.58</v>
      </c>
      <c r="D26" s="25" t="n">
        <v>1131.3</v>
      </c>
      <c r="E26" s="26" t="n">
        <v>135.68</v>
      </c>
      <c r="F26" s="27" t="n">
        <v>71.86</v>
      </c>
      <c r="G26" s="28" t="n">
        <v>126.78</v>
      </c>
      <c r="H26" s="29" t="n">
        <v>44.94</v>
      </c>
      <c r="I26" s="30" t="n">
        <v>0</v>
      </c>
      <c r="J26" s="24"/>
      <c r="K26" s="24"/>
      <c r="L26" s="24"/>
    </row>
    <row r="27" customFormat="false" ht="15" hidden="false" customHeight="false" outlineLevel="0" collapsed="false">
      <c r="A27" s="23" t="s">
        <v>14</v>
      </c>
      <c r="B27" s="24" t="n">
        <v>62.34</v>
      </c>
      <c r="C27" s="24" t="n">
        <v>40.92</v>
      </c>
      <c r="D27" s="25" t="n">
        <v>1355.9</v>
      </c>
      <c r="E27" s="26" t="n">
        <v>167.62</v>
      </c>
      <c r="F27" s="27" t="n">
        <v>76.82</v>
      </c>
      <c r="G27" s="28" t="n">
        <v>157.24</v>
      </c>
      <c r="H27" s="29" t="n">
        <v>67.66</v>
      </c>
      <c r="I27" s="30" t="n">
        <v>0</v>
      </c>
      <c r="J27" s="24"/>
      <c r="K27" s="24"/>
      <c r="L27" s="24"/>
    </row>
    <row r="28" customFormat="false" ht="15" hidden="false" customHeight="false" outlineLevel="0" collapsed="false">
      <c r="A28" s="23" t="s">
        <v>15</v>
      </c>
      <c r="B28" s="24" t="n">
        <v>78.44</v>
      </c>
      <c r="C28" s="24" t="n">
        <v>10.2</v>
      </c>
      <c r="D28" s="25" t="n">
        <v>1644.82</v>
      </c>
      <c r="E28" s="26" t="n">
        <v>235.04</v>
      </c>
      <c r="F28" s="27" t="n">
        <v>131.88</v>
      </c>
      <c r="G28" s="28" t="n">
        <v>185.02</v>
      </c>
      <c r="H28" s="29" t="n">
        <v>163.04</v>
      </c>
      <c r="I28" s="30" t="n">
        <v>0</v>
      </c>
      <c r="J28" s="24"/>
      <c r="K28" s="24"/>
      <c r="L28" s="24"/>
      <c r="XFD28" s="32"/>
    </row>
    <row r="29" customFormat="false" ht="15" hidden="false" customHeight="false" outlineLevel="0" collapsed="false">
      <c r="A29" s="23" t="s">
        <v>16</v>
      </c>
      <c r="B29" s="24" t="n">
        <v>66.36</v>
      </c>
      <c r="C29" s="24" t="n">
        <v>12.28</v>
      </c>
      <c r="D29" s="25" t="n">
        <v>1893.72</v>
      </c>
      <c r="E29" s="26" t="n">
        <v>266.18</v>
      </c>
      <c r="F29" s="27" t="n">
        <v>255.68</v>
      </c>
      <c r="G29" s="28" t="n">
        <v>232.78</v>
      </c>
      <c r="H29" s="29" t="n">
        <v>311.46</v>
      </c>
      <c r="I29" s="24" t="n">
        <v>0.1</v>
      </c>
      <c r="J29" s="24"/>
      <c r="K29" s="24"/>
      <c r="L29" s="24"/>
    </row>
    <row r="30" customFormat="false" ht="15" hidden="false" customHeight="false" outlineLevel="0" collapsed="false">
      <c r="A30" s="23" t="s">
        <v>17</v>
      </c>
      <c r="B30" s="24" t="n">
        <v>70.5</v>
      </c>
      <c r="C30" s="24" t="n">
        <v>13.54</v>
      </c>
      <c r="D30" s="25" t="n">
        <v>2023.66</v>
      </c>
      <c r="E30" s="26" t="n">
        <v>279.94</v>
      </c>
      <c r="F30" s="27" t="n">
        <v>293.34</v>
      </c>
      <c r="G30" s="28" t="n">
        <v>263.32</v>
      </c>
      <c r="H30" s="29" t="n">
        <v>360.64</v>
      </c>
      <c r="I30" s="24" t="n">
        <v>0.04</v>
      </c>
      <c r="J30" s="24"/>
      <c r="K30" s="24"/>
      <c r="L30" s="24"/>
    </row>
    <row r="31" customFormat="false" ht="15" hidden="false" customHeight="false" outlineLevel="0" collapsed="false">
      <c r="A31" s="23" t="s">
        <v>18</v>
      </c>
      <c r="B31" s="24" t="n">
        <v>83.62</v>
      </c>
      <c r="C31" s="24" t="n">
        <v>16.06</v>
      </c>
      <c r="D31" s="25" t="n">
        <v>2162.36</v>
      </c>
      <c r="E31" s="26" t="n">
        <v>310.58</v>
      </c>
      <c r="F31" s="27" t="n">
        <v>273.46</v>
      </c>
      <c r="G31" s="28" t="n">
        <v>276.94</v>
      </c>
      <c r="H31" s="29" t="n">
        <v>406.54</v>
      </c>
      <c r="I31" s="30" t="n">
        <v>0</v>
      </c>
      <c r="J31" s="24"/>
      <c r="K31" s="24"/>
      <c r="L31" s="24"/>
    </row>
    <row r="32" customFormat="false" ht="15" hidden="false" customHeight="false" outlineLevel="0" collapsed="false">
      <c r="A32" s="23" t="s">
        <v>19</v>
      </c>
      <c r="B32" s="24"/>
      <c r="C32" s="24"/>
      <c r="D32" s="25"/>
      <c r="E32" s="26"/>
      <c r="F32" s="27"/>
      <c r="G32" s="28"/>
      <c r="H32" s="29"/>
      <c r="I32" s="24"/>
      <c r="J32" s="24"/>
      <c r="K32" s="24"/>
      <c r="L32" s="24"/>
    </row>
    <row r="33" customFormat="false" ht="15" hidden="false" customHeight="false" outlineLevel="0" collapsed="false">
      <c r="A33" s="23" t="s">
        <v>20</v>
      </c>
      <c r="B33" s="24"/>
      <c r="C33" s="24"/>
      <c r="D33" s="25"/>
      <c r="E33" s="26"/>
      <c r="F33" s="27"/>
      <c r="G33" s="28"/>
      <c r="H33" s="29"/>
      <c r="I33" s="24"/>
      <c r="J33" s="24"/>
      <c r="K33" s="24"/>
      <c r="L33" s="24"/>
    </row>
    <row r="34" customFormat="false" ht="15" hidden="false" customHeight="false" outlineLevel="0" collapsed="false">
      <c r="A34" s="23" t="s">
        <v>21</v>
      </c>
      <c r="B34" s="24"/>
      <c r="C34" s="24"/>
      <c r="D34" s="25"/>
      <c r="E34" s="26"/>
      <c r="F34" s="27"/>
      <c r="G34" s="28"/>
      <c r="H34" s="29"/>
      <c r="I34" s="24"/>
      <c r="J34" s="24"/>
      <c r="K34" s="24"/>
      <c r="L34" s="24"/>
    </row>
    <row r="35" customFormat="false" ht="15" hidden="false" customHeight="false" outlineLevel="0" collapsed="false">
      <c r="A35" s="23" t="s">
        <v>22</v>
      </c>
      <c r="B35" s="24"/>
      <c r="C35" s="24"/>
      <c r="D35" s="25"/>
      <c r="E35" s="26"/>
      <c r="F35" s="27"/>
      <c r="G35" s="28"/>
      <c r="H35" s="29"/>
      <c r="I35" s="24"/>
      <c r="J35" s="24"/>
      <c r="K35" s="24"/>
      <c r="L35" s="24"/>
    </row>
    <row r="36" customFormat="false" ht="15" hidden="false" customHeight="false" outlineLevel="0" collapsed="false">
      <c r="A36" s="23" t="s">
        <v>23</v>
      </c>
      <c r="B36" s="24"/>
      <c r="C36" s="24"/>
      <c r="D36" s="25"/>
      <c r="E36" s="26"/>
      <c r="F36" s="27"/>
      <c r="G36" s="28"/>
      <c r="H36" s="29"/>
      <c r="I36" s="24"/>
      <c r="J36" s="24"/>
      <c r="K36" s="24"/>
      <c r="L36" s="24"/>
    </row>
    <row r="37" s="32" customFormat="true" ht="28.05" hidden="false" customHeight="true" outlineLevel="0" collapsed="false">
      <c r="A37" s="33" t="s">
        <v>27</v>
      </c>
      <c r="B37" s="34" t="n">
        <f aca="false">SUM(B25:B36)</f>
        <v>463.7</v>
      </c>
      <c r="C37" s="34" t="n">
        <f aca="false">SUM(C25:C36)</f>
        <v>118.64</v>
      </c>
      <c r="D37" s="35" t="n">
        <f aca="false">SUM(D25:D36)</f>
        <v>11425.28</v>
      </c>
      <c r="E37" s="36" t="n">
        <f aca="false">SUM(E25:E36)</f>
        <v>1530.82</v>
      </c>
      <c r="F37" s="37" t="n">
        <f aca="false">SUM(F25:F36)</f>
        <v>1219.66</v>
      </c>
      <c r="G37" s="38" t="n">
        <f aca="false">SUM(G25:G36)</f>
        <v>1374.58</v>
      </c>
      <c r="H37" s="34" t="n">
        <f aca="false">SUM(H25:H36)</f>
        <v>1391.42</v>
      </c>
      <c r="I37" s="39" t="n">
        <f aca="false">SUM(I25:I36)</f>
        <v>0.14</v>
      </c>
      <c r="J37" s="39"/>
      <c r="K37" s="39"/>
      <c r="L37" s="39"/>
      <c r="O37" s="4"/>
      <c r="P37" s="4"/>
      <c r="Q37" s="4"/>
      <c r="XFD37" s="4"/>
    </row>
    <row r="38" customFormat="false" ht="24.75" hidden="false" customHeight="true" outlineLevel="0" collapsed="false">
      <c r="A38" s="40" t="s">
        <v>25</v>
      </c>
      <c r="B38" s="41" t="n">
        <v>477.5</v>
      </c>
      <c r="C38" s="41" t="n">
        <v>163.92</v>
      </c>
      <c r="D38" s="41" t="n">
        <v>11227.88</v>
      </c>
      <c r="E38" s="41" t="n">
        <v>1497.92</v>
      </c>
      <c r="F38" s="41" t="n">
        <v>1264.86</v>
      </c>
      <c r="G38" s="41" t="n">
        <v>1306.44</v>
      </c>
      <c r="H38" s="41" t="n">
        <v>1341.16</v>
      </c>
      <c r="I38" s="41" t="n">
        <v>0.08</v>
      </c>
      <c r="J38" s="41"/>
      <c r="K38" s="41"/>
      <c r="L38" s="41"/>
    </row>
    <row r="39" customFormat="false" ht="24.4" hidden="false" customHeight="false" outlineLevel="0" collapsed="false">
      <c r="A39" s="42" t="s">
        <v>26</v>
      </c>
      <c r="B39" s="43" t="n">
        <f aca="false">(B37-B38)/B38</f>
        <v>-0.0289005235602095</v>
      </c>
      <c r="C39" s="43" t="n">
        <f aca="false">(C37-C38)/C38</f>
        <v>-0.276232308443143</v>
      </c>
      <c r="D39" s="44" t="n">
        <f aca="false">(D37-D38)/D38</f>
        <v>0.0175812352821727</v>
      </c>
      <c r="E39" s="45" t="n">
        <f aca="false">(E37-E38)/E38</f>
        <v>0.0219637897885066</v>
      </c>
      <c r="F39" s="46" t="n">
        <f aca="false">(F37-F38)/F38</f>
        <v>-0.0357351801780435</v>
      </c>
      <c r="G39" s="47" t="n">
        <f aca="false">(G37-G38)/G38</f>
        <v>0.0521570068277149</v>
      </c>
      <c r="H39" s="43" t="n">
        <f aca="false">(H37-H38)/H38</f>
        <v>0.0374750216230726</v>
      </c>
      <c r="I39" s="48"/>
      <c r="J39" s="48"/>
      <c r="K39" s="48"/>
      <c r="L39" s="48"/>
    </row>
    <row r="40" customFormat="false" ht="15" hidden="false" customHeight="false" outlineLevel="0" collapsed="false">
      <c r="A40" s="23" t="s">
        <v>12</v>
      </c>
      <c r="B40" s="24" t="n">
        <v>122.46</v>
      </c>
      <c r="C40" s="24" t="n">
        <v>32.16</v>
      </c>
      <c r="D40" s="25" t="n">
        <v>833.04</v>
      </c>
      <c r="E40" s="26" t="n">
        <v>100.16</v>
      </c>
      <c r="F40" s="27" t="n">
        <v>65.96</v>
      </c>
      <c r="G40" s="28" t="n">
        <v>86.76</v>
      </c>
      <c r="H40" s="29" t="n">
        <v>88.06</v>
      </c>
      <c r="I40" s="24" t="n">
        <v>0.16</v>
      </c>
      <c r="J40" s="24"/>
      <c r="K40" s="24"/>
      <c r="L40" s="24"/>
    </row>
    <row r="41" customFormat="false" ht="15" hidden="false" customHeight="false" outlineLevel="0" collapsed="false">
      <c r="A41" s="23" t="s">
        <v>13</v>
      </c>
      <c r="B41" s="24" t="n">
        <v>171.7</v>
      </c>
      <c r="C41" s="24" t="n">
        <v>14.28</v>
      </c>
      <c r="D41" s="25" t="n">
        <v>820.42</v>
      </c>
      <c r="E41" s="26" t="n">
        <v>98.98</v>
      </c>
      <c r="F41" s="27" t="n">
        <v>57.34</v>
      </c>
      <c r="G41" s="28" t="n">
        <v>82.62</v>
      </c>
      <c r="H41" s="29" t="n">
        <v>86</v>
      </c>
      <c r="I41" s="24" t="n">
        <v>0.1</v>
      </c>
      <c r="J41" s="24"/>
      <c r="K41" s="24"/>
      <c r="L41" s="24"/>
    </row>
    <row r="42" customFormat="false" ht="15" hidden="false" customHeight="false" outlineLevel="0" collapsed="false">
      <c r="A42" s="23" t="s">
        <v>14</v>
      </c>
      <c r="B42" s="24" t="n">
        <v>71.98</v>
      </c>
      <c r="C42" s="24" t="n">
        <v>27.86</v>
      </c>
      <c r="D42" s="25" t="n">
        <v>1064.56</v>
      </c>
      <c r="E42" s="26" t="n">
        <v>128.4</v>
      </c>
      <c r="F42" s="27" t="n">
        <v>86.78</v>
      </c>
      <c r="G42" s="28" t="n">
        <v>105.42</v>
      </c>
      <c r="H42" s="29" t="n">
        <v>123.14</v>
      </c>
      <c r="I42" s="24" t="n">
        <v>0.06</v>
      </c>
      <c r="J42" s="24"/>
      <c r="K42" s="24"/>
      <c r="L42" s="24"/>
    </row>
    <row r="43" customFormat="false" ht="15" hidden="false" customHeight="false" outlineLevel="0" collapsed="false">
      <c r="A43" s="23" t="s">
        <v>15</v>
      </c>
      <c r="B43" s="24" t="n">
        <v>54.46</v>
      </c>
      <c r="C43" s="24" t="n">
        <v>17.06</v>
      </c>
      <c r="D43" s="25" t="n">
        <v>1454.12</v>
      </c>
      <c r="E43" s="26" t="n">
        <v>188.02</v>
      </c>
      <c r="F43" s="27" t="n">
        <v>159.06</v>
      </c>
      <c r="G43" s="28" t="n">
        <v>150.72</v>
      </c>
      <c r="H43" s="29" t="n">
        <v>252.12</v>
      </c>
      <c r="I43" s="24" t="n">
        <v>0.16</v>
      </c>
      <c r="J43" s="24"/>
      <c r="K43" s="24"/>
      <c r="L43" s="24"/>
      <c r="XFD43" s="32"/>
    </row>
    <row r="44" customFormat="false" ht="15" hidden="false" customHeight="false" outlineLevel="0" collapsed="false">
      <c r="A44" s="23" t="s">
        <v>16</v>
      </c>
      <c r="B44" s="24" t="n">
        <v>43.02</v>
      </c>
      <c r="C44" s="24" t="n">
        <v>32.62</v>
      </c>
      <c r="D44" s="25" t="n">
        <v>1725.08</v>
      </c>
      <c r="E44" s="26" t="n">
        <v>241.58</v>
      </c>
      <c r="F44" s="27" t="n">
        <v>283.62</v>
      </c>
      <c r="G44" s="28" t="n">
        <v>200.94</v>
      </c>
      <c r="H44" s="29" t="n">
        <v>477.58</v>
      </c>
      <c r="I44" s="24" t="n">
        <v>0.06</v>
      </c>
      <c r="J44" s="24"/>
      <c r="K44" s="24"/>
      <c r="L44" s="24"/>
    </row>
    <row r="45" customFormat="false" ht="15" hidden="false" customHeight="false" outlineLevel="0" collapsed="false">
      <c r="A45" s="23" t="s">
        <v>17</v>
      </c>
      <c r="B45" s="24" t="n">
        <v>35.68</v>
      </c>
      <c r="C45" s="24" t="n">
        <v>23.78</v>
      </c>
      <c r="D45" s="25" t="n">
        <v>1937</v>
      </c>
      <c r="E45" s="26" t="n">
        <v>266.68</v>
      </c>
      <c r="F45" s="27" t="n">
        <v>426.9</v>
      </c>
      <c r="G45" s="28" t="n">
        <v>258.18</v>
      </c>
      <c r="H45" s="29" t="n">
        <v>584.92</v>
      </c>
      <c r="I45" s="24" t="n">
        <v>0.26</v>
      </c>
      <c r="J45" s="24"/>
      <c r="K45" s="24"/>
      <c r="L45" s="24"/>
    </row>
    <row r="46" customFormat="false" ht="15" hidden="false" customHeight="false" outlineLevel="0" collapsed="false">
      <c r="A46" s="23" t="s">
        <v>18</v>
      </c>
      <c r="B46" s="24" t="n">
        <v>38.46</v>
      </c>
      <c r="C46" s="24" t="n">
        <v>11.12</v>
      </c>
      <c r="D46" s="25" t="n">
        <v>2151.64</v>
      </c>
      <c r="E46" s="26" t="n">
        <v>299.2</v>
      </c>
      <c r="F46" s="27" t="n">
        <v>497.3</v>
      </c>
      <c r="G46" s="28" t="n">
        <v>298.32</v>
      </c>
      <c r="H46" s="29" t="n">
        <v>653.44</v>
      </c>
      <c r="I46" s="30" t="n">
        <v>0</v>
      </c>
      <c r="J46" s="24"/>
      <c r="K46" s="24"/>
      <c r="L46" s="24"/>
    </row>
    <row r="47" customFormat="false" ht="15" hidden="false" customHeight="false" outlineLevel="0" collapsed="false">
      <c r="A47" s="23" t="s">
        <v>19</v>
      </c>
      <c r="B47" s="24"/>
      <c r="C47" s="24"/>
      <c r="D47" s="25"/>
      <c r="E47" s="26"/>
      <c r="F47" s="27"/>
      <c r="G47" s="28"/>
      <c r="H47" s="29"/>
      <c r="I47" s="24"/>
      <c r="J47" s="24"/>
      <c r="K47" s="24"/>
      <c r="L47" s="24"/>
    </row>
    <row r="48" customFormat="false" ht="15" hidden="false" customHeight="false" outlineLevel="0" collapsed="false">
      <c r="A48" s="23" t="s">
        <v>20</v>
      </c>
      <c r="B48" s="24"/>
      <c r="C48" s="24"/>
      <c r="D48" s="25"/>
      <c r="E48" s="26"/>
      <c r="F48" s="27"/>
      <c r="G48" s="28"/>
      <c r="H48" s="29"/>
      <c r="I48" s="24"/>
      <c r="J48" s="24"/>
      <c r="K48" s="24"/>
      <c r="L48" s="24"/>
    </row>
    <row r="49" customFormat="false" ht="15" hidden="false" customHeight="false" outlineLevel="0" collapsed="false">
      <c r="A49" s="23" t="s">
        <v>21</v>
      </c>
      <c r="B49" s="24"/>
      <c r="C49" s="24"/>
      <c r="D49" s="25"/>
      <c r="E49" s="26"/>
      <c r="F49" s="27"/>
      <c r="G49" s="28"/>
      <c r="H49" s="29"/>
      <c r="I49" s="24"/>
      <c r="J49" s="24"/>
      <c r="K49" s="24"/>
      <c r="L49" s="24"/>
    </row>
    <row r="50" s="31" customFormat="true" ht="15" hidden="false" customHeight="false" outlineLevel="0" collapsed="false">
      <c r="A50" s="23" t="s">
        <v>22</v>
      </c>
      <c r="B50" s="24"/>
      <c r="C50" s="24"/>
      <c r="D50" s="25"/>
      <c r="E50" s="26"/>
      <c r="F50" s="27"/>
      <c r="G50" s="28"/>
      <c r="H50" s="29"/>
      <c r="I50" s="24"/>
      <c r="J50" s="24"/>
      <c r="K50" s="24"/>
      <c r="L50" s="24"/>
      <c r="O50" s="4"/>
      <c r="P50" s="4"/>
      <c r="Q50" s="4"/>
      <c r="XFD50" s="4"/>
    </row>
    <row r="51" customFormat="false" ht="15" hidden="false" customHeight="false" outlineLevel="0" collapsed="false">
      <c r="A51" s="23" t="s">
        <v>23</v>
      </c>
      <c r="B51" s="24"/>
      <c r="C51" s="24"/>
      <c r="D51" s="25"/>
      <c r="E51" s="26"/>
      <c r="F51" s="27"/>
      <c r="G51" s="28"/>
      <c r="H51" s="29"/>
      <c r="I51" s="24"/>
      <c r="J51" s="24"/>
      <c r="K51" s="24"/>
      <c r="L51" s="24"/>
    </row>
    <row r="52" s="32" customFormat="true" ht="24.4" hidden="false" customHeight="false" outlineLevel="0" collapsed="false">
      <c r="A52" s="33" t="s">
        <v>28</v>
      </c>
      <c r="B52" s="34" t="n">
        <f aca="false">SUM(B40:B51)</f>
        <v>537.76</v>
      </c>
      <c r="C52" s="34" t="n">
        <f aca="false">SUM(C40:C51)</f>
        <v>158.88</v>
      </c>
      <c r="D52" s="35" t="n">
        <f aca="false">SUM(D40:D51)</f>
        <v>9985.86</v>
      </c>
      <c r="E52" s="36" t="n">
        <f aca="false">SUM(E40:E51)</f>
        <v>1323.02</v>
      </c>
      <c r="F52" s="37" t="n">
        <f aca="false">SUM(F40:F51)</f>
        <v>1576.96</v>
      </c>
      <c r="G52" s="38" t="n">
        <f aca="false">SUM(G40:G51)</f>
        <v>1182.96</v>
      </c>
      <c r="H52" s="34" t="n">
        <f aca="false">SUM(H40:H51)</f>
        <v>2265.26</v>
      </c>
      <c r="I52" s="39" t="n">
        <f aca="false">SUM(I40:I51)</f>
        <v>0.8</v>
      </c>
      <c r="J52" s="39"/>
      <c r="K52" s="39"/>
      <c r="L52" s="39"/>
      <c r="O52" s="4"/>
      <c r="P52" s="4"/>
      <c r="Q52" s="4"/>
      <c r="XFD52" s="4"/>
    </row>
    <row r="53" customFormat="false" ht="24.75" hidden="false" customHeight="true" outlineLevel="0" collapsed="false">
      <c r="A53" s="40" t="s">
        <v>25</v>
      </c>
      <c r="B53" s="41" t="n">
        <v>1101.62</v>
      </c>
      <c r="C53" s="41" t="n">
        <v>196.28</v>
      </c>
      <c r="D53" s="41" t="n">
        <v>9755</v>
      </c>
      <c r="E53" s="41" t="n">
        <v>1257.8</v>
      </c>
      <c r="F53" s="41" t="n">
        <v>1628.32</v>
      </c>
      <c r="G53" s="41" t="n">
        <v>1144.3</v>
      </c>
      <c r="H53" s="41" t="n">
        <v>2154.86</v>
      </c>
      <c r="I53" s="41" t="n">
        <v>0</v>
      </c>
      <c r="J53" s="41"/>
      <c r="K53" s="41"/>
      <c r="L53" s="41"/>
    </row>
    <row r="54" customFormat="false" ht="24.4" hidden="false" customHeight="false" outlineLevel="0" collapsed="false">
      <c r="A54" s="42" t="s">
        <v>26</v>
      </c>
      <c r="B54" s="43" t="n">
        <f aca="false">(B52-B53)/B53</f>
        <v>-0.511846190156315</v>
      </c>
      <c r="C54" s="43" t="n">
        <f aca="false">(C52-C53)/C53</f>
        <v>-0.190544120643978</v>
      </c>
      <c r="D54" s="44" t="n">
        <f aca="false">(D52-D53)/D53</f>
        <v>0.0236658124038953</v>
      </c>
      <c r="E54" s="45" t="n">
        <f aca="false">(E52-E53)/E53</f>
        <v>0.0518524407695977</v>
      </c>
      <c r="F54" s="46" t="n">
        <f aca="false">(F52-F53)/F53</f>
        <v>-0.0315417117028593</v>
      </c>
      <c r="G54" s="47" t="n">
        <f aca="false">(G52-G53)/G53</f>
        <v>0.0337848466311283</v>
      </c>
      <c r="H54" s="43" t="n">
        <f aca="false">(H52-H53)/H53</f>
        <v>0.0512330267395562</v>
      </c>
      <c r="I54" s="48" t="e">
        <f aca="false">(I52-I53)/I53</f>
        <v>#DIV/0!</v>
      </c>
      <c r="J54" s="48"/>
      <c r="K54" s="48"/>
      <c r="L54" s="48"/>
    </row>
    <row r="55" customFormat="false" ht="15" hidden="false" customHeight="false" outlineLevel="0" collapsed="false">
      <c r="A55" s="23" t="s">
        <v>12</v>
      </c>
      <c r="B55" s="24" t="n">
        <v>34.1</v>
      </c>
      <c r="C55" s="24" t="n">
        <v>6.24</v>
      </c>
      <c r="D55" s="25" t="n">
        <v>745.34</v>
      </c>
      <c r="E55" s="26" t="n">
        <v>70.22</v>
      </c>
      <c r="F55" s="27" t="n">
        <v>52.38</v>
      </c>
      <c r="G55" s="28" t="n">
        <v>60.78</v>
      </c>
      <c r="H55" s="29" t="n">
        <v>83.48</v>
      </c>
      <c r="I55" s="30" t="n">
        <v>0</v>
      </c>
      <c r="J55" s="24"/>
      <c r="K55" s="24"/>
      <c r="L55" s="24"/>
    </row>
    <row r="56" customFormat="false" ht="15" hidden="false" customHeight="false" outlineLevel="0" collapsed="false">
      <c r="A56" s="23" t="s">
        <v>13</v>
      </c>
      <c r="B56" s="24" t="n">
        <v>38.88</v>
      </c>
      <c r="C56" s="24" t="n">
        <v>15.04</v>
      </c>
      <c r="D56" s="25" t="n">
        <v>738.88</v>
      </c>
      <c r="E56" s="26" t="n">
        <v>68.88</v>
      </c>
      <c r="F56" s="27" t="n">
        <v>44.42</v>
      </c>
      <c r="G56" s="28" t="n">
        <v>65.2</v>
      </c>
      <c r="H56" s="29" t="n">
        <v>94.76</v>
      </c>
      <c r="I56" s="30" t="n">
        <v>0</v>
      </c>
      <c r="J56" s="24"/>
      <c r="K56" s="24"/>
      <c r="L56" s="24"/>
    </row>
    <row r="57" customFormat="false" ht="15" hidden="false" customHeight="false" outlineLevel="0" collapsed="false">
      <c r="A57" s="23" t="s">
        <v>14</v>
      </c>
      <c r="B57" s="24" t="n">
        <v>53.14</v>
      </c>
      <c r="C57" s="24" t="n">
        <v>5.52</v>
      </c>
      <c r="D57" s="25" t="n">
        <v>863.46</v>
      </c>
      <c r="E57" s="26" t="n">
        <v>93.92</v>
      </c>
      <c r="F57" s="27" t="n">
        <v>50.86</v>
      </c>
      <c r="G57" s="28" t="n">
        <v>74.8</v>
      </c>
      <c r="H57" s="29" t="n">
        <v>112.52</v>
      </c>
      <c r="I57" s="24" t="n">
        <v>0.04</v>
      </c>
      <c r="J57" s="24"/>
      <c r="K57" s="24"/>
      <c r="L57" s="24"/>
    </row>
    <row r="58" customFormat="false" ht="15" hidden="false" customHeight="false" outlineLevel="0" collapsed="false">
      <c r="A58" s="23" t="s">
        <v>15</v>
      </c>
      <c r="B58" s="24" t="n">
        <v>54.36</v>
      </c>
      <c r="C58" s="24" t="n">
        <v>10.5</v>
      </c>
      <c r="D58" s="25" t="n">
        <v>1034.3</v>
      </c>
      <c r="E58" s="26" t="n">
        <v>121.52</v>
      </c>
      <c r="F58" s="27" t="n">
        <v>80.42</v>
      </c>
      <c r="G58" s="28" t="n">
        <v>92.48</v>
      </c>
      <c r="H58" s="29" t="n">
        <v>165.36</v>
      </c>
      <c r="I58" s="24" t="n">
        <v>0.02</v>
      </c>
      <c r="J58" s="24"/>
      <c r="K58" s="24"/>
      <c r="L58" s="24"/>
      <c r="XFD58" s="32"/>
    </row>
    <row r="59" customFormat="false" ht="15" hidden="false" customHeight="false" outlineLevel="0" collapsed="false">
      <c r="A59" s="23" t="s">
        <v>16</v>
      </c>
      <c r="B59" s="24" t="n">
        <v>51.36</v>
      </c>
      <c r="C59" s="24" t="n">
        <v>6.84</v>
      </c>
      <c r="D59" s="25" t="n">
        <v>1245.34</v>
      </c>
      <c r="E59" s="26" t="n">
        <v>159.02</v>
      </c>
      <c r="F59" s="27" t="n">
        <v>182.34</v>
      </c>
      <c r="G59" s="28" t="n">
        <v>112.1</v>
      </c>
      <c r="H59" s="29" t="n">
        <v>233.74</v>
      </c>
      <c r="I59" s="24" t="n">
        <v>0.06</v>
      </c>
      <c r="J59" s="24"/>
      <c r="K59" s="24"/>
      <c r="L59" s="24"/>
    </row>
    <row r="60" customFormat="false" ht="15" hidden="false" customHeight="false" outlineLevel="0" collapsed="false">
      <c r="A60" s="23" t="s">
        <v>17</v>
      </c>
      <c r="B60" s="24" t="n">
        <v>51.18</v>
      </c>
      <c r="C60" s="24" t="n">
        <v>5.86</v>
      </c>
      <c r="D60" s="25" t="n">
        <v>1373.98</v>
      </c>
      <c r="E60" s="26" t="n">
        <v>171.36</v>
      </c>
      <c r="F60" s="27" t="n">
        <v>230.36</v>
      </c>
      <c r="G60" s="28" t="n">
        <v>134.88</v>
      </c>
      <c r="H60" s="29" t="n">
        <v>277.9</v>
      </c>
      <c r="I60" s="24" t="n">
        <v>0.08</v>
      </c>
      <c r="J60" s="24"/>
      <c r="K60" s="24"/>
      <c r="L60" s="24"/>
    </row>
    <row r="61" customFormat="false" ht="15" hidden="false" customHeight="false" outlineLevel="0" collapsed="false">
      <c r="A61" s="23" t="s">
        <v>18</v>
      </c>
      <c r="B61" s="24" t="n">
        <v>45.02</v>
      </c>
      <c r="C61" s="24" t="n">
        <v>6.46</v>
      </c>
      <c r="D61" s="25" t="n">
        <v>1472.5</v>
      </c>
      <c r="E61" s="26" t="n">
        <v>184.46</v>
      </c>
      <c r="F61" s="27" t="n">
        <v>260.42</v>
      </c>
      <c r="G61" s="28" t="n">
        <v>171.5</v>
      </c>
      <c r="H61" s="29" t="n">
        <v>330.38</v>
      </c>
      <c r="I61" s="24" t="n">
        <v>0.16</v>
      </c>
      <c r="J61" s="24"/>
      <c r="K61" s="24"/>
      <c r="L61" s="24"/>
    </row>
    <row r="62" customFormat="false" ht="15" hidden="false" customHeight="false" outlineLevel="0" collapsed="false">
      <c r="A62" s="23" t="s">
        <v>19</v>
      </c>
      <c r="B62" s="24"/>
      <c r="C62" s="24"/>
      <c r="D62" s="25"/>
      <c r="E62" s="26"/>
      <c r="F62" s="27"/>
      <c r="G62" s="28"/>
      <c r="H62" s="29"/>
      <c r="I62" s="24"/>
      <c r="J62" s="24"/>
      <c r="K62" s="24"/>
      <c r="L62" s="24"/>
    </row>
    <row r="63" customFormat="false" ht="15" hidden="false" customHeight="false" outlineLevel="0" collapsed="false">
      <c r="A63" s="23" t="s">
        <v>20</v>
      </c>
      <c r="B63" s="24"/>
      <c r="C63" s="24"/>
      <c r="D63" s="25"/>
      <c r="E63" s="26"/>
      <c r="F63" s="27"/>
      <c r="G63" s="28"/>
      <c r="H63" s="29"/>
      <c r="I63" s="24"/>
      <c r="J63" s="24"/>
      <c r="K63" s="24"/>
      <c r="L63" s="24"/>
    </row>
    <row r="64" customFormat="false" ht="15" hidden="false" customHeight="false" outlineLevel="0" collapsed="false">
      <c r="A64" s="23" t="s">
        <v>21</v>
      </c>
      <c r="B64" s="24"/>
      <c r="C64" s="24"/>
      <c r="D64" s="25"/>
      <c r="E64" s="26"/>
      <c r="F64" s="27"/>
      <c r="G64" s="28"/>
      <c r="H64" s="29"/>
      <c r="I64" s="24"/>
      <c r="J64" s="24"/>
      <c r="K64" s="24"/>
      <c r="L64" s="24"/>
    </row>
    <row r="65" customFormat="false" ht="15" hidden="false" customHeight="false" outlineLevel="0" collapsed="false">
      <c r="A65" s="23" t="s">
        <v>22</v>
      </c>
      <c r="B65" s="24"/>
      <c r="C65" s="24"/>
      <c r="D65" s="25"/>
      <c r="E65" s="26"/>
      <c r="F65" s="27"/>
      <c r="G65" s="28"/>
      <c r="H65" s="29"/>
      <c r="I65" s="24"/>
      <c r="J65" s="24"/>
      <c r="K65" s="24"/>
      <c r="L65" s="24"/>
    </row>
    <row r="66" customFormat="false" ht="15" hidden="false" customHeight="false" outlineLevel="0" collapsed="false">
      <c r="A66" s="23" t="s">
        <v>23</v>
      </c>
      <c r="B66" s="24"/>
      <c r="C66" s="24"/>
      <c r="D66" s="25"/>
      <c r="E66" s="26"/>
      <c r="F66" s="27"/>
      <c r="G66" s="28"/>
      <c r="H66" s="29"/>
      <c r="I66" s="24"/>
      <c r="J66" s="24"/>
      <c r="K66" s="24"/>
      <c r="L66" s="24"/>
    </row>
    <row r="67" s="32" customFormat="true" ht="24.4" hidden="false" customHeight="false" outlineLevel="0" collapsed="false">
      <c r="A67" s="33" t="s">
        <v>29</v>
      </c>
      <c r="B67" s="34" t="n">
        <f aca="false">SUM(B55:B66)</f>
        <v>328.04</v>
      </c>
      <c r="C67" s="34" t="n">
        <f aca="false">SUM(C55:C66)</f>
        <v>56.46</v>
      </c>
      <c r="D67" s="35" t="n">
        <f aca="false">SUM(D55:D66)</f>
        <v>7473.8</v>
      </c>
      <c r="E67" s="36" t="n">
        <f aca="false">SUM(E55:E66)</f>
        <v>869.38</v>
      </c>
      <c r="F67" s="37" t="n">
        <f aca="false">SUM(F55:F66)</f>
        <v>901.2</v>
      </c>
      <c r="G67" s="38" t="n">
        <f aca="false">SUM(G55:G66)</f>
        <v>711.74</v>
      </c>
      <c r="H67" s="34" t="n">
        <f aca="false">SUM(H55:H66)</f>
        <v>1298.14</v>
      </c>
      <c r="I67" s="39" t="n">
        <f aca="false">SUM(I55:I66)</f>
        <v>0.36</v>
      </c>
      <c r="J67" s="39"/>
      <c r="K67" s="39"/>
      <c r="L67" s="39"/>
      <c r="O67" s="4"/>
      <c r="P67" s="4"/>
      <c r="Q67" s="4"/>
      <c r="XFD67" s="4"/>
    </row>
    <row r="68" customFormat="false" ht="24.75" hidden="false" customHeight="true" outlineLevel="0" collapsed="false">
      <c r="A68" s="40" t="s">
        <v>25</v>
      </c>
      <c r="B68" s="41" t="n">
        <v>312.22</v>
      </c>
      <c r="C68" s="41" t="n">
        <v>80.68</v>
      </c>
      <c r="D68" s="41" t="n">
        <v>7443.86</v>
      </c>
      <c r="E68" s="41" t="n">
        <v>812.66</v>
      </c>
      <c r="F68" s="41" t="n">
        <v>885.58</v>
      </c>
      <c r="G68" s="41" t="n">
        <v>620.36</v>
      </c>
      <c r="H68" s="41" t="n">
        <v>1236.96</v>
      </c>
      <c r="I68" s="41" t="n">
        <v>0.14</v>
      </c>
      <c r="J68" s="41"/>
      <c r="K68" s="41"/>
      <c r="L68" s="41"/>
    </row>
    <row r="69" customFormat="false" ht="24.4" hidden="false" customHeight="false" outlineLevel="0" collapsed="false">
      <c r="A69" s="42" t="s">
        <v>26</v>
      </c>
      <c r="B69" s="43" t="n">
        <f aca="false">(B67-B68)/B68</f>
        <v>0.0506693997822048</v>
      </c>
      <c r="C69" s="43" t="n">
        <f aca="false">(C67-C68)/C68</f>
        <v>-0.30019831432821</v>
      </c>
      <c r="D69" s="44" t="n">
        <f aca="false">(D67-D68)/D68</f>
        <v>0.00402210681017651</v>
      </c>
      <c r="E69" s="45" t="n">
        <f aca="false">(E67-E68)/E68</f>
        <v>0.0697954864272882</v>
      </c>
      <c r="F69" s="46" t="n">
        <f aca="false">(F67-F68)/F68</f>
        <v>0.0176381580433162</v>
      </c>
      <c r="G69" s="47" t="n">
        <f aca="false">(G67-G68)/G68</f>
        <v>0.147301566832162</v>
      </c>
      <c r="H69" s="43" t="n">
        <f aca="false">(H67-H68)/H68</f>
        <v>0.0494599663691632</v>
      </c>
      <c r="I69" s="48" t="n">
        <f aca="false">(I67-I68)/I68</f>
        <v>1.57142857142857</v>
      </c>
      <c r="J69" s="48"/>
      <c r="K69" s="48"/>
      <c r="L69" s="48"/>
    </row>
    <row r="70" customFormat="false" ht="15" hidden="false" customHeight="false" outlineLevel="0" collapsed="false">
      <c r="A70" s="23" t="s">
        <v>12</v>
      </c>
      <c r="B70" s="24" t="n">
        <v>10.26</v>
      </c>
      <c r="C70" s="30" t="n">
        <v>0</v>
      </c>
      <c r="D70" s="25" t="n">
        <v>162.26</v>
      </c>
      <c r="E70" s="26" t="n">
        <v>13.38</v>
      </c>
      <c r="F70" s="27" t="n">
        <v>19.64</v>
      </c>
      <c r="G70" s="28" t="n">
        <v>12.12</v>
      </c>
      <c r="H70" s="29" t="n">
        <v>19.4</v>
      </c>
      <c r="I70" s="30" t="n">
        <v>0</v>
      </c>
      <c r="J70" s="24"/>
      <c r="K70" s="24"/>
      <c r="L70" s="24"/>
    </row>
    <row r="71" customFormat="false" ht="15" hidden="false" customHeight="false" outlineLevel="0" collapsed="false">
      <c r="A71" s="23" t="s">
        <v>13</v>
      </c>
      <c r="B71" s="24" t="n">
        <v>12.58</v>
      </c>
      <c r="C71" s="30" t="n">
        <v>0</v>
      </c>
      <c r="D71" s="25" t="n">
        <v>153.88</v>
      </c>
      <c r="E71" s="26" t="n">
        <v>14.7</v>
      </c>
      <c r="F71" s="27" t="n">
        <v>11.78</v>
      </c>
      <c r="G71" s="28" t="n">
        <v>13.1</v>
      </c>
      <c r="H71" s="29" t="n">
        <v>18.94</v>
      </c>
      <c r="I71" s="30" t="n">
        <v>0</v>
      </c>
      <c r="J71" s="24"/>
      <c r="K71" s="24"/>
      <c r="L71" s="24"/>
    </row>
    <row r="72" customFormat="false" ht="15" hidden="false" customHeight="false" outlineLevel="0" collapsed="false">
      <c r="A72" s="23" t="s">
        <v>14</v>
      </c>
      <c r="B72" s="24" t="n">
        <v>16.16</v>
      </c>
      <c r="C72" s="30" t="n">
        <v>0</v>
      </c>
      <c r="D72" s="25" t="n">
        <v>194.78</v>
      </c>
      <c r="E72" s="26" t="n">
        <v>17.94</v>
      </c>
      <c r="F72" s="27" t="n">
        <v>19</v>
      </c>
      <c r="G72" s="28" t="n">
        <v>15.1</v>
      </c>
      <c r="H72" s="29" t="n">
        <v>24.52</v>
      </c>
      <c r="I72" s="30" t="n">
        <v>0</v>
      </c>
      <c r="J72" s="24"/>
      <c r="K72" s="24"/>
      <c r="L72" s="24"/>
    </row>
    <row r="73" customFormat="false" ht="15" hidden="false" customHeight="false" outlineLevel="0" collapsed="false">
      <c r="A73" s="23" t="s">
        <v>15</v>
      </c>
      <c r="B73" s="24" t="n">
        <v>17.02</v>
      </c>
      <c r="C73" s="30" t="n">
        <v>0</v>
      </c>
      <c r="D73" s="25" t="n">
        <v>252.2</v>
      </c>
      <c r="E73" s="26" t="n">
        <v>30.86</v>
      </c>
      <c r="F73" s="27" t="n">
        <v>25.06</v>
      </c>
      <c r="G73" s="28" t="n">
        <v>23.7</v>
      </c>
      <c r="H73" s="29" t="n">
        <v>51.16</v>
      </c>
      <c r="I73" s="30" t="n">
        <v>0</v>
      </c>
      <c r="J73" s="24"/>
      <c r="K73" s="24"/>
      <c r="L73" s="24"/>
      <c r="XFD73" s="32"/>
    </row>
    <row r="74" customFormat="false" ht="15" hidden="false" customHeight="false" outlineLevel="0" collapsed="false">
      <c r="A74" s="23" t="s">
        <v>16</v>
      </c>
      <c r="B74" s="24" t="n">
        <v>16.62</v>
      </c>
      <c r="C74" s="30" t="n">
        <v>0</v>
      </c>
      <c r="D74" s="25" t="n">
        <v>305.84</v>
      </c>
      <c r="E74" s="26" t="n">
        <v>40.56</v>
      </c>
      <c r="F74" s="27" t="n">
        <v>58.02</v>
      </c>
      <c r="G74" s="28" t="n">
        <v>31.02</v>
      </c>
      <c r="H74" s="29" t="n">
        <v>98.52</v>
      </c>
      <c r="I74" s="24" t="n">
        <v>2.56</v>
      </c>
      <c r="J74" s="24"/>
      <c r="K74" s="24"/>
      <c r="L74" s="24"/>
    </row>
    <row r="75" customFormat="false" ht="15" hidden="false" customHeight="false" outlineLevel="0" collapsed="false">
      <c r="A75" s="23" t="s">
        <v>17</v>
      </c>
      <c r="B75" s="24" t="n">
        <v>12.72</v>
      </c>
      <c r="C75" s="30" t="n">
        <v>0</v>
      </c>
      <c r="D75" s="25" t="n">
        <v>332.74</v>
      </c>
      <c r="E75" s="26" t="n">
        <v>48.1</v>
      </c>
      <c r="F75" s="27" t="n">
        <v>71.98</v>
      </c>
      <c r="G75" s="28" t="n">
        <v>36</v>
      </c>
      <c r="H75" s="29" t="n">
        <v>114.62</v>
      </c>
      <c r="I75" s="30" t="n">
        <v>0</v>
      </c>
      <c r="J75" s="24"/>
      <c r="K75" s="24"/>
      <c r="L75" s="24"/>
    </row>
    <row r="76" customFormat="false" ht="15" hidden="false" customHeight="false" outlineLevel="0" collapsed="false">
      <c r="A76" s="23" t="s">
        <v>18</v>
      </c>
      <c r="B76" s="24" t="n">
        <v>12.22</v>
      </c>
      <c r="C76" s="30" t="n">
        <v>0</v>
      </c>
      <c r="D76" s="25" t="n">
        <v>362.74</v>
      </c>
      <c r="E76" s="26" t="n">
        <v>50.14</v>
      </c>
      <c r="F76" s="27" t="n">
        <v>53.58</v>
      </c>
      <c r="G76" s="28" t="n">
        <v>36.6</v>
      </c>
      <c r="H76" s="29" t="n">
        <v>123.2</v>
      </c>
      <c r="I76" s="24"/>
      <c r="J76" s="24"/>
      <c r="K76" s="24"/>
      <c r="L76" s="24"/>
    </row>
    <row r="77" customFormat="false" ht="15" hidden="false" customHeight="false" outlineLevel="0" collapsed="false">
      <c r="A77" s="23" t="s">
        <v>19</v>
      </c>
      <c r="B77" s="24"/>
      <c r="C77" s="24"/>
      <c r="D77" s="25"/>
      <c r="E77" s="26"/>
      <c r="F77" s="27"/>
      <c r="G77" s="28"/>
      <c r="H77" s="29"/>
      <c r="I77" s="24"/>
      <c r="J77" s="24"/>
      <c r="K77" s="24"/>
      <c r="L77" s="24"/>
    </row>
    <row r="78" customFormat="false" ht="15" hidden="false" customHeight="false" outlineLevel="0" collapsed="false">
      <c r="A78" s="23" t="s">
        <v>20</v>
      </c>
      <c r="B78" s="24"/>
      <c r="C78" s="24"/>
      <c r="D78" s="25"/>
      <c r="E78" s="26"/>
      <c r="F78" s="27"/>
      <c r="G78" s="28"/>
      <c r="H78" s="29"/>
      <c r="I78" s="24"/>
      <c r="J78" s="24"/>
      <c r="K78" s="24"/>
      <c r="L78" s="24"/>
    </row>
    <row r="79" customFormat="false" ht="15" hidden="false" customHeight="false" outlineLevel="0" collapsed="false">
      <c r="A79" s="23" t="s">
        <v>21</v>
      </c>
      <c r="B79" s="24"/>
      <c r="C79" s="24"/>
      <c r="D79" s="25"/>
      <c r="E79" s="26"/>
      <c r="F79" s="27"/>
      <c r="G79" s="28"/>
      <c r="H79" s="29"/>
      <c r="I79" s="24"/>
      <c r="J79" s="24"/>
      <c r="K79" s="24"/>
      <c r="L79" s="24"/>
    </row>
    <row r="80" customFormat="false" ht="15" hidden="false" customHeight="false" outlineLevel="0" collapsed="false">
      <c r="A80" s="23" t="s">
        <v>22</v>
      </c>
      <c r="B80" s="24"/>
      <c r="C80" s="24"/>
      <c r="D80" s="25"/>
      <c r="E80" s="26"/>
      <c r="F80" s="27"/>
      <c r="G80" s="28"/>
      <c r="H80" s="29"/>
      <c r="I80" s="24"/>
      <c r="J80" s="24"/>
      <c r="K80" s="24"/>
      <c r="L80" s="24"/>
    </row>
    <row r="81" customFormat="false" ht="15" hidden="false" customHeight="false" outlineLevel="0" collapsed="false">
      <c r="A81" s="23" t="s">
        <v>23</v>
      </c>
      <c r="B81" s="24"/>
      <c r="C81" s="24"/>
      <c r="D81" s="25"/>
      <c r="E81" s="26"/>
      <c r="F81" s="27"/>
      <c r="G81" s="28"/>
      <c r="H81" s="29"/>
      <c r="I81" s="24"/>
      <c r="J81" s="24"/>
      <c r="K81" s="24"/>
      <c r="L81" s="24"/>
    </row>
    <row r="82" s="32" customFormat="true" ht="23.7" hidden="false" customHeight="true" outlineLevel="0" collapsed="false">
      <c r="A82" s="33" t="s">
        <v>30</v>
      </c>
      <c r="B82" s="34" t="n">
        <f aca="false">SUM(B70:B81)</f>
        <v>97.58</v>
      </c>
      <c r="C82" s="49" t="n">
        <f aca="false">SUM(C70:C81)</f>
        <v>0</v>
      </c>
      <c r="D82" s="35" t="n">
        <f aca="false">SUM(D70:D81)</f>
        <v>1764.44</v>
      </c>
      <c r="E82" s="36" t="n">
        <f aca="false">SUM(E70:E81)</f>
        <v>215.68</v>
      </c>
      <c r="F82" s="37" t="n">
        <f aca="false">SUM(F70:F81)</f>
        <v>259.06</v>
      </c>
      <c r="G82" s="38" t="n">
        <f aca="false">SUM(G70:G81)</f>
        <v>167.64</v>
      </c>
      <c r="H82" s="34" t="n">
        <f aca="false">SUM(H70:H81)</f>
        <v>450.36</v>
      </c>
      <c r="I82" s="39" t="n">
        <f aca="false">SUM(I70:I81)</f>
        <v>2.56</v>
      </c>
      <c r="J82" s="39"/>
      <c r="K82" s="39"/>
      <c r="L82" s="39"/>
      <c r="O82" s="4"/>
      <c r="P82" s="4"/>
      <c r="Q82" s="4"/>
      <c r="XFD82" s="4"/>
    </row>
    <row r="83" customFormat="false" ht="24.75" hidden="false" customHeight="true" outlineLevel="0" collapsed="false">
      <c r="A83" s="40" t="s">
        <v>25</v>
      </c>
      <c r="B83" s="41" t="n">
        <v>80.98</v>
      </c>
      <c r="C83" s="50" t="n">
        <v>0</v>
      </c>
      <c r="D83" s="41" t="n">
        <v>1642.76</v>
      </c>
      <c r="E83" s="41" t="n">
        <v>194.66</v>
      </c>
      <c r="F83" s="41" t="n">
        <v>239.3</v>
      </c>
      <c r="G83" s="41" t="n">
        <v>153.24</v>
      </c>
      <c r="H83" s="41" t="n">
        <v>431.3</v>
      </c>
      <c r="I83" s="41" t="n">
        <v>0</v>
      </c>
      <c r="J83" s="41"/>
      <c r="K83" s="41"/>
      <c r="L83" s="41"/>
    </row>
    <row r="84" customFormat="false" ht="24.4" hidden="false" customHeight="false" outlineLevel="0" collapsed="false">
      <c r="A84" s="42" t="s">
        <v>26</v>
      </c>
      <c r="B84" s="43" t="n">
        <f aca="false">(B82-B83)/B83</f>
        <v>0.204988886144727</v>
      </c>
      <c r="C84" s="43" t="n">
        <v>0</v>
      </c>
      <c r="D84" s="44" t="n">
        <f aca="false">(D82-D83)/D83</f>
        <v>0.0740704667754268</v>
      </c>
      <c r="E84" s="45" t="n">
        <f aca="false">(E82-E83)/E83</f>
        <v>0.10798315010788</v>
      </c>
      <c r="F84" s="46" t="n">
        <f aca="false">(F82-F83)/F83</f>
        <v>0.0825741746761387</v>
      </c>
      <c r="G84" s="47" t="n">
        <f aca="false">(G82-G83)/G83</f>
        <v>0.0939702427564603</v>
      </c>
      <c r="H84" s="43" t="n">
        <f aca="false">(H82-H83)/H83</f>
        <v>0.0441919777417111</v>
      </c>
      <c r="I84" s="48" t="n">
        <v>0</v>
      </c>
      <c r="J84" s="48"/>
      <c r="K84" s="48"/>
      <c r="L84" s="48"/>
    </row>
    <row r="85" customFormat="false" ht="15" hidden="false" customHeight="false" outlineLevel="0" collapsed="false">
      <c r="A85" s="23" t="s">
        <v>12</v>
      </c>
      <c r="B85" s="24" t="n">
        <v>159.1</v>
      </c>
      <c r="C85" s="24" t="n">
        <v>136.38</v>
      </c>
      <c r="D85" s="25"/>
      <c r="E85" s="26"/>
      <c r="F85" s="27"/>
      <c r="G85" s="28"/>
      <c r="H85" s="29"/>
      <c r="I85" s="24"/>
      <c r="J85" s="24"/>
      <c r="K85" s="24"/>
      <c r="L85" s="24"/>
    </row>
    <row r="86" customFormat="false" ht="15" hidden="false" customHeight="false" outlineLevel="0" collapsed="false">
      <c r="A86" s="23" t="s">
        <v>13</v>
      </c>
      <c r="B86" s="24" t="n">
        <v>191.6</v>
      </c>
      <c r="C86" s="24" t="n">
        <v>143.62</v>
      </c>
      <c r="D86" s="25"/>
      <c r="E86" s="26"/>
      <c r="F86" s="27"/>
      <c r="G86" s="28"/>
      <c r="H86" s="29"/>
      <c r="I86" s="24"/>
      <c r="J86" s="24"/>
      <c r="K86" s="24"/>
      <c r="L86" s="24"/>
    </row>
    <row r="87" customFormat="false" ht="15" hidden="false" customHeight="false" outlineLevel="0" collapsed="false">
      <c r="A87" s="23" t="s">
        <v>14</v>
      </c>
      <c r="B87" s="24" t="n">
        <v>215.9</v>
      </c>
      <c r="C87" s="24" t="n">
        <v>144.34</v>
      </c>
      <c r="D87" s="25"/>
      <c r="E87" s="26"/>
      <c r="F87" s="27"/>
      <c r="G87" s="28"/>
      <c r="H87" s="29"/>
      <c r="I87" s="24"/>
      <c r="J87" s="24"/>
      <c r="K87" s="24"/>
      <c r="L87" s="24"/>
    </row>
    <row r="88" customFormat="false" ht="15" hidden="false" customHeight="false" outlineLevel="0" collapsed="false">
      <c r="A88" s="23" t="s">
        <v>15</v>
      </c>
      <c r="B88" s="24" t="n">
        <v>217.48</v>
      </c>
      <c r="C88" s="24" t="n">
        <v>171.64</v>
      </c>
      <c r="D88" s="25"/>
      <c r="E88" s="26"/>
      <c r="F88" s="27"/>
      <c r="G88" s="28"/>
      <c r="H88" s="29"/>
      <c r="I88" s="24"/>
      <c r="J88" s="24"/>
      <c r="K88" s="24"/>
      <c r="L88" s="24"/>
    </row>
    <row r="89" customFormat="false" ht="15" hidden="false" customHeight="false" outlineLevel="0" collapsed="false">
      <c r="A89" s="23" t="s">
        <v>16</v>
      </c>
      <c r="B89" s="24" t="n">
        <v>198.1</v>
      </c>
      <c r="C89" s="24" t="n">
        <v>168.68</v>
      </c>
      <c r="D89" s="25"/>
      <c r="E89" s="26"/>
      <c r="F89" s="27"/>
      <c r="G89" s="28"/>
      <c r="H89" s="29"/>
      <c r="I89" s="24"/>
      <c r="J89" s="24"/>
      <c r="K89" s="24"/>
      <c r="L89" s="24"/>
    </row>
    <row r="90" customFormat="false" ht="15" hidden="false" customHeight="false" outlineLevel="0" collapsed="false">
      <c r="A90" s="23" t="s">
        <v>17</v>
      </c>
      <c r="B90" s="24" t="n">
        <v>180.46</v>
      </c>
      <c r="C90" s="24" t="n">
        <v>134.37</v>
      </c>
      <c r="D90" s="25"/>
      <c r="E90" s="26"/>
      <c r="F90" s="27"/>
      <c r="G90" s="28"/>
      <c r="H90" s="29"/>
      <c r="I90" s="24"/>
      <c r="J90" s="24"/>
      <c r="K90" s="24"/>
      <c r="L90" s="24"/>
    </row>
    <row r="91" customFormat="false" ht="15" hidden="false" customHeight="false" outlineLevel="0" collapsed="false">
      <c r="A91" s="23" t="s">
        <v>18</v>
      </c>
      <c r="B91" s="24" t="n">
        <v>170.78</v>
      </c>
      <c r="C91" s="24" t="n">
        <v>134.93</v>
      </c>
      <c r="D91" s="25"/>
      <c r="E91" s="26"/>
      <c r="F91" s="27"/>
      <c r="G91" s="28"/>
      <c r="H91" s="29"/>
      <c r="I91" s="24"/>
      <c r="J91" s="24"/>
      <c r="K91" s="24"/>
      <c r="L91" s="24"/>
    </row>
    <row r="92" customFormat="false" ht="15" hidden="false" customHeight="false" outlineLevel="0" collapsed="false">
      <c r="A92" s="23" t="s">
        <v>19</v>
      </c>
      <c r="B92" s="24"/>
      <c r="C92" s="24"/>
      <c r="D92" s="25"/>
      <c r="E92" s="26"/>
      <c r="F92" s="27"/>
      <c r="G92" s="28"/>
      <c r="H92" s="29"/>
      <c r="I92" s="24"/>
      <c r="J92" s="24"/>
      <c r="K92" s="24"/>
      <c r="L92" s="24"/>
    </row>
    <row r="93" customFormat="false" ht="15" hidden="false" customHeight="false" outlineLevel="0" collapsed="false">
      <c r="A93" s="23" t="s">
        <v>20</v>
      </c>
      <c r="B93" s="24"/>
      <c r="C93" s="24"/>
      <c r="D93" s="25"/>
      <c r="E93" s="26"/>
      <c r="F93" s="27"/>
      <c r="G93" s="28"/>
      <c r="H93" s="29"/>
      <c r="I93" s="24"/>
      <c r="J93" s="24"/>
      <c r="K93" s="24"/>
      <c r="L93" s="24"/>
      <c r="XFD93" s="32"/>
    </row>
    <row r="94" customFormat="false" ht="15" hidden="false" customHeight="false" outlineLevel="0" collapsed="false">
      <c r="A94" s="23" t="s">
        <v>21</v>
      </c>
      <c r="B94" s="24"/>
      <c r="C94" s="24"/>
      <c r="D94" s="25"/>
      <c r="E94" s="26"/>
      <c r="F94" s="27"/>
      <c r="G94" s="28"/>
      <c r="H94" s="29"/>
      <c r="I94" s="24"/>
      <c r="J94" s="24"/>
      <c r="K94" s="24"/>
      <c r="L94" s="24"/>
    </row>
    <row r="95" s="51" customFormat="true" ht="15" hidden="false" customHeight="false" outlineLevel="0" collapsed="false">
      <c r="A95" s="23" t="s">
        <v>22</v>
      </c>
      <c r="B95" s="24"/>
      <c r="C95" s="24"/>
      <c r="D95" s="25"/>
      <c r="E95" s="26"/>
      <c r="F95" s="27"/>
      <c r="G95" s="28"/>
      <c r="H95" s="29"/>
      <c r="I95" s="24"/>
      <c r="J95" s="24"/>
      <c r="K95" s="24"/>
      <c r="L95" s="24"/>
      <c r="Q95" s="4"/>
      <c r="XFD95" s="4"/>
    </row>
    <row r="96" customFormat="false" ht="15" hidden="false" customHeight="false" outlineLevel="0" collapsed="false">
      <c r="A96" s="23" t="s">
        <v>23</v>
      </c>
      <c r="B96" s="24"/>
      <c r="C96" s="24"/>
      <c r="D96" s="25"/>
      <c r="E96" s="26"/>
      <c r="F96" s="27"/>
      <c r="G96" s="28"/>
      <c r="H96" s="29"/>
      <c r="I96" s="24"/>
      <c r="J96" s="24"/>
      <c r="K96" s="24"/>
      <c r="L96" s="24"/>
    </row>
    <row r="97" customFormat="false" ht="23.7" hidden="false" customHeight="true" outlineLevel="0" collapsed="false">
      <c r="A97" s="33" t="s">
        <v>31</v>
      </c>
      <c r="B97" s="34" t="n">
        <f aca="false">SUM(B85:B96)</f>
        <v>1333.42</v>
      </c>
      <c r="C97" s="34" t="n">
        <f aca="false">SUM(C85:C96)</f>
        <v>1033.96</v>
      </c>
      <c r="D97" s="35"/>
      <c r="E97" s="36"/>
      <c r="F97" s="37"/>
      <c r="G97" s="38"/>
      <c r="H97" s="34"/>
      <c r="I97" s="39"/>
      <c r="J97" s="39"/>
      <c r="K97" s="39"/>
      <c r="L97" s="39"/>
    </row>
    <row r="98" customFormat="false" ht="24.75" hidden="false" customHeight="true" outlineLevel="0" collapsed="false">
      <c r="A98" s="40" t="s">
        <v>25</v>
      </c>
      <c r="B98" s="41" t="n">
        <v>1402.84</v>
      </c>
      <c r="C98" s="41" t="n">
        <v>1188.12</v>
      </c>
      <c r="D98" s="41"/>
      <c r="E98" s="41"/>
      <c r="F98" s="41"/>
      <c r="G98" s="41"/>
      <c r="H98" s="41"/>
      <c r="I98" s="41"/>
      <c r="J98" s="41"/>
      <c r="K98" s="41"/>
      <c r="L98" s="41"/>
    </row>
    <row r="99" customFormat="false" ht="30.75" hidden="false" customHeight="true" outlineLevel="0" collapsed="false">
      <c r="A99" s="42" t="s">
        <v>26</v>
      </c>
      <c r="B99" s="43" t="n">
        <f aca="false">(B97-B98)/B98</f>
        <v>-0.0494853297596304</v>
      </c>
      <c r="C99" s="43" t="n">
        <f aca="false">(C97-C98)/C98</f>
        <v>-0.12975120358213</v>
      </c>
      <c r="D99" s="44"/>
      <c r="E99" s="45"/>
      <c r="F99" s="46"/>
      <c r="G99" s="47"/>
      <c r="H99" s="43"/>
      <c r="I99" s="48"/>
      <c r="J99" s="48"/>
      <c r="K99" s="48"/>
      <c r="L99" s="48"/>
    </row>
    <row r="100" customFormat="false" ht="15" hidden="false" customHeight="false" outlineLevel="0" collapsed="false">
      <c r="A100" s="23" t="s">
        <v>12</v>
      </c>
      <c r="B100" s="24"/>
      <c r="C100" s="24"/>
      <c r="D100" s="25" t="n">
        <v>410.69</v>
      </c>
      <c r="E100" s="26" t="n">
        <v>36.48</v>
      </c>
      <c r="F100" s="27"/>
      <c r="G100" s="28" t="n">
        <v>31.42</v>
      </c>
      <c r="H100" s="29"/>
      <c r="I100" s="30" t="n">
        <v>0</v>
      </c>
      <c r="J100" s="24"/>
      <c r="K100" s="24"/>
      <c r="L100" s="24"/>
    </row>
    <row r="101" customFormat="false" ht="15" hidden="false" customHeight="false" outlineLevel="0" collapsed="false">
      <c r="A101" s="23" t="s">
        <v>13</v>
      </c>
      <c r="B101" s="24"/>
      <c r="C101" s="24"/>
      <c r="D101" s="25" t="n">
        <v>421.84</v>
      </c>
      <c r="E101" s="26" t="n">
        <v>49.78</v>
      </c>
      <c r="F101" s="27"/>
      <c r="G101" s="28" t="n">
        <v>40.94</v>
      </c>
      <c r="H101" s="29"/>
      <c r="I101" s="24" t="n">
        <v>1.58</v>
      </c>
      <c r="J101" s="24"/>
      <c r="K101" s="24"/>
      <c r="L101" s="24"/>
    </row>
    <row r="102" customFormat="false" ht="15" hidden="false" customHeight="false" outlineLevel="0" collapsed="false">
      <c r="A102" s="23" t="s">
        <v>14</v>
      </c>
      <c r="B102" s="24"/>
      <c r="C102" s="24"/>
      <c r="D102" s="25" t="n">
        <v>470.22</v>
      </c>
      <c r="E102" s="26" t="n">
        <v>61.76</v>
      </c>
      <c r="F102" s="27"/>
      <c r="G102" s="52" t="n">
        <v>42.3</v>
      </c>
      <c r="H102" s="29"/>
      <c r="I102" s="30" t="n">
        <v>0</v>
      </c>
      <c r="J102" s="24"/>
      <c r="K102" s="24"/>
      <c r="L102" s="24"/>
    </row>
    <row r="103" customFormat="false" ht="15" hidden="false" customHeight="false" outlineLevel="0" collapsed="false">
      <c r="A103" s="23" t="s">
        <v>15</v>
      </c>
      <c r="B103" s="24"/>
      <c r="C103" s="24"/>
      <c r="D103" s="25" t="n">
        <v>589.14</v>
      </c>
      <c r="E103" s="26" t="n">
        <v>88.5</v>
      </c>
      <c r="F103" s="27"/>
      <c r="G103" s="52" t="n">
        <v>67.56</v>
      </c>
      <c r="H103" s="29"/>
      <c r="I103" s="30" t="n">
        <v>0</v>
      </c>
      <c r="J103" s="24"/>
      <c r="K103" s="24"/>
      <c r="L103" s="24"/>
    </row>
    <row r="104" customFormat="false" ht="15" hidden="false" customHeight="false" outlineLevel="0" collapsed="false">
      <c r="A104" s="23" t="s">
        <v>16</v>
      </c>
      <c r="B104" s="24"/>
      <c r="C104" s="24"/>
      <c r="D104" s="25" t="n">
        <v>729.52</v>
      </c>
      <c r="E104" s="26" t="n">
        <v>109.2</v>
      </c>
      <c r="F104" s="27"/>
      <c r="G104" s="28" t="n">
        <v>104.68</v>
      </c>
      <c r="H104" s="29"/>
      <c r="I104" s="24" t="n">
        <v>1.9</v>
      </c>
      <c r="J104" s="24"/>
      <c r="K104" s="24"/>
      <c r="L104" s="24"/>
    </row>
    <row r="105" customFormat="false" ht="15" hidden="false" customHeight="false" outlineLevel="0" collapsed="false">
      <c r="A105" s="23" t="s">
        <v>17</v>
      </c>
      <c r="B105" s="24"/>
      <c r="C105" s="24"/>
      <c r="D105" s="25" t="n">
        <v>882.7</v>
      </c>
      <c r="E105" s="26" t="n">
        <v>128.3</v>
      </c>
      <c r="F105" s="27"/>
      <c r="G105" s="28" t="n">
        <v>138.2</v>
      </c>
      <c r="H105" s="29"/>
      <c r="I105" s="30" t="n">
        <v>0</v>
      </c>
      <c r="J105" s="24"/>
      <c r="K105" s="24"/>
      <c r="L105" s="24"/>
    </row>
    <row r="106" customFormat="false" ht="15" hidden="false" customHeight="false" outlineLevel="0" collapsed="false">
      <c r="A106" s="23" t="s">
        <v>18</v>
      </c>
      <c r="B106" s="24"/>
      <c r="C106" s="24"/>
      <c r="D106" s="25" t="n">
        <v>966.22</v>
      </c>
      <c r="E106" s="53" t="n">
        <v>148.08</v>
      </c>
      <c r="F106" s="27"/>
      <c r="G106" s="52" t="n">
        <v>168.28</v>
      </c>
      <c r="H106" s="29"/>
      <c r="I106" s="24"/>
      <c r="J106" s="24"/>
      <c r="K106" s="24"/>
      <c r="L106" s="24"/>
    </row>
    <row r="107" customFormat="false" ht="15" hidden="false" customHeight="false" outlineLevel="0" collapsed="false">
      <c r="A107" s="23" t="s">
        <v>19</v>
      </c>
      <c r="B107" s="24"/>
      <c r="C107" s="24"/>
      <c r="D107" s="25"/>
      <c r="E107" s="53"/>
      <c r="F107" s="27"/>
      <c r="G107" s="28"/>
      <c r="H107" s="29"/>
      <c r="I107" s="24"/>
      <c r="J107" s="24"/>
      <c r="K107" s="24"/>
      <c r="L107" s="24"/>
    </row>
    <row r="108" customFormat="false" ht="15" hidden="false" customHeight="false" outlineLevel="0" collapsed="false">
      <c r="A108" s="23" t="s">
        <v>20</v>
      </c>
      <c r="B108" s="24"/>
      <c r="C108" s="24"/>
      <c r="D108" s="25"/>
      <c r="E108" s="53"/>
      <c r="F108" s="27"/>
      <c r="G108" s="28"/>
      <c r="H108" s="29"/>
      <c r="I108" s="24"/>
      <c r="J108" s="24"/>
      <c r="K108" s="24"/>
      <c r="L108" s="24"/>
    </row>
    <row r="109" customFormat="false" ht="15" hidden="false" customHeight="false" outlineLevel="0" collapsed="false">
      <c r="A109" s="23" t="s">
        <v>21</v>
      </c>
      <c r="B109" s="24"/>
      <c r="C109" s="24"/>
      <c r="D109" s="25"/>
      <c r="E109" s="53"/>
      <c r="F109" s="27"/>
      <c r="G109" s="52"/>
      <c r="H109" s="29"/>
      <c r="I109" s="24"/>
      <c r="J109" s="24"/>
      <c r="K109" s="24"/>
      <c r="L109" s="24"/>
    </row>
    <row r="110" customFormat="false" ht="15" hidden="false" customHeight="false" outlineLevel="0" collapsed="false">
      <c r="A110" s="23" t="s">
        <v>22</v>
      </c>
      <c r="B110" s="24"/>
      <c r="C110" s="24"/>
      <c r="D110" s="25"/>
      <c r="E110" s="53"/>
      <c r="F110" s="27"/>
      <c r="G110" s="28"/>
      <c r="H110" s="29"/>
      <c r="I110" s="24"/>
      <c r="J110" s="24"/>
      <c r="K110" s="24"/>
      <c r="L110" s="24"/>
    </row>
    <row r="111" customFormat="false" ht="15" hidden="false" customHeight="false" outlineLevel="0" collapsed="false">
      <c r="A111" s="23" t="s">
        <v>23</v>
      </c>
      <c r="B111" s="24"/>
      <c r="C111" s="24"/>
      <c r="D111" s="25"/>
      <c r="E111" s="53"/>
      <c r="F111" s="27"/>
      <c r="G111" s="28"/>
      <c r="H111" s="29"/>
      <c r="I111" s="24"/>
      <c r="J111" s="24"/>
      <c r="K111" s="24"/>
      <c r="L111" s="24"/>
    </row>
    <row r="112" s="32" customFormat="true" ht="23.05" hidden="false" customHeight="true" outlineLevel="0" collapsed="false">
      <c r="A112" s="33" t="s">
        <v>32</v>
      </c>
      <c r="B112" s="34"/>
      <c r="C112" s="34"/>
      <c r="D112" s="35" t="n">
        <f aca="false">SUM(D100:D111)</f>
        <v>4470.33</v>
      </c>
      <c r="E112" s="36" t="n">
        <f aca="false">SUM(E100:E111)</f>
        <v>622.1</v>
      </c>
      <c r="F112" s="37"/>
      <c r="G112" s="38" t="n">
        <f aca="false">SUM(G100:G111)</f>
        <v>593.38</v>
      </c>
      <c r="H112" s="34"/>
      <c r="I112" s="39" t="n">
        <f aca="false">SUM(I100:I111)</f>
        <v>3.48</v>
      </c>
      <c r="J112" s="39" t="n">
        <f aca="false">SUM(J100:J111)</f>
        <v>0</v>
      </c>
      <c r="K112" s="39" t="n">
        <f aca="false">SUM(K100:K111)</f>
        <v>0</v>
      </c>
      <c r="L112" s="39" t="n">
        <f aca="false">SUM(L100:L111)</f>
        <v>0</v>
      </c>
      <c r="Q112" s="4"/>
      <c r="XFD112" s="54"/>
    </row>
    <row r="113" customFormat="false" ht="24.75" hidden="false" customHeight="true" outlineLevel="0" collapsed="false">
      <c r="A113" s="40" t="s">
        <v>25</v>
      </c>
      <c r="B113" s="41"/>
      <c r="C113" s="41"/>
      <c r="D113" s="41" t="n">
        <v>4134.98</v>
      </c>
      <c r="E113" s="41" t="n">
        <v>563.62</v>
      </c>
      <c r="F113" s="41"/>
      <c r="G113" s="41" t="n">
        <v>503.24</v>
      </c>
      <c r="H113" s="41"/>
      <c r="I113" s="41" t="n">
        <v>3.68</v>
      </c>
      <c r="J113" s="41" t="n">
        <v>0</v>
      </c>
      <c r="K113" s="41" t="n">
        <v>0</v>
      </c>
      <c r="L113" s="41" t="n">
        <v>0</v>
      </c>
      <c r="XFD113" s="54"/>
    </row>
    <row r="114" customFormat="false" ht="24.4" hidden="false" customHeight="false" outlineLevel="0" collapsed="false">
      <c r="A114" s="42" t="s">
        <v>26</v>
      </c>
      <c r="B114" s="43"/>
      <c r="C114" s="43"/>
      <c r="D114" s="44" t="n">
        <f aca="false">(D112-D113)/D113</f>
        <v>0.0811007550217898</v>
      </c>
      <c r="E114" s="45" t="n">
        <f aca="false">(E112-E113)/E113</f>
        <v>0.103757851034385</v>
      </c>
      <c r="F114" s="46"/>
      <c r="G114" s="47" t="n">
        <f aca="false">(G112-G113)/G113</f>
        <v>0.179119306891344</v>
      </c>
      <c r="H114" s="43"/>
      <c r="I114" s="48" t="n">
        <f aca="false">(I112-I113)/I113</f>
        <v>-0.0543478260869566</v>
      </c>
      <c r="J114" s="48"/>
      <c r="K114" s="48"/>
      <c r="L114" s="48"/>
      <c r="XFD114" s="54"/>
    </row>
    <row r="115" customFormat="false" ht="15" hidden="false" customHeight="false" outlineLevel="0" collapsed="false">
      <c r="A115" s="23" t="s">
        <v>12</v>
      </c>
      <c r="B115" s="24" t="n">
        <v>5.9</v>
      </c>
      <c r="C115" s="24" t="n">
        <v>133.58</v>
      </c>
      <c r="D115" s="25" t="n">
        <v>51.6</v>
      </c>
      <c r="E115" s="26" t="n">
        <v>42.08</v>
      </c>
      <c r="F115" s="27" t="n">
        <v>0.04</v>
      </c>
      <c r="G115" s="28" t="n">
        <v>1.32</v>
      </c>
      <c r="H115" s="29" t="n">
        <v>0</v>
      </c>
      <c r="I115" s="24" t="n">
        <v>15.26</v>
      </c>
      <c r="J115" s="24" t="n">
        <v>31.28</v>
      </c>
      <c r="K115" s="24" t="n">
        <v>866.82</v>
      </c>
      <c r="L115" s="24" t="n">
        <v>579.98</v>
      </c>
      <c r="XFD115" s="54"/>
    </row>
    <row r="116" customFormat="false" ht="15" hidden="false" customHeight="false" outlineLevel="0" collapsed="false">
      <c r="A116" s="23" t="s">
        <v>13</v>
      </c>
      <c r="B116" s="24" t="n">
        <v>0.66</v>
      </c>
      <c r="C116" s="24" t="n">
        <v>168.78</v>
      </c>
      <c r="D116" s="25" t="n">
        <v>48.32</v>
      </c>
      <c r="E116" s="26" t="n">
        <v>47.98</v>
      </c>
      <c r="F116" s="27" t="n">
        <v>0.06</v>
      </c>
      <c r="G116" s="28" t="n">
        <v>2.5</v>
      </c>
      <c r="H116" s="29" t="n">
        <v>0</v>
      </c>
      <c r="I116" s="24" t="n">
        <v>11.32</v>
      </c>
      <c r="J116" s="24" t="n">
        <v>27.68</v>
      </c>
      <c r="K116" s="24" t="n">
        <v>1153.72</v>
      </c>
      <c r="L116" s="24" t="n">
        <v>539.8</v>
      </c>
      <c r="XFD116" s="54"/>
    </row>
    <row r="117" customFormat="false" ht="15" hidden="false" customHeight="false" outlineLevel="0" collapsed="false">
      <c r="A117" s="23" t="s">
        <v>14</v>
      </c>
      <c r="B117" s="24" t="n">
        <v>4.64</v>
      </c>
      <c r="C117" s="24" t="n">
        <v>166.24</v>
      </c>
      <c r="D117" s="25" t="n">
        <v>69.02</v>
      </c>
      <c r="E117" s="26" t="n">
        <v>46.74</v>
      </c>
      <c r="F117" s="27" t="n">
        <v>2.8</v>
      </c>
      <c r="G117" s="28" t="n">
        <v>2</v>
      </c>
      <c r="H117" s="29" t="n">
        <v>0</v>
      </c>
      <c r="I117" s="24" t="n">
        <v>11.62</v>
      </c>
      <c r="J117" s="24" t="n">
        <v>31.22</v>
      </c>
      <c r="K117" s="24" t="n">
        <v>1113.3</v>
      </c>
      <c r="L117" s="24" t="n">
        <v>132.4</v>
      </c>
      <c r="XFD117" s="54"/>
    </row>
    <row r="118" customFormat="false" ht="15" hidden="false" customHeight="false" outlineLevel="0" collapsed="false">
      <c r="A118" s="23" t="s">
        <v>15</v>
      </c>
      <c r="B118" s="24" t="n">
        <v>19.22</v>
      </c>
      <c r="C118" s="24" t="n">
        <v>118.7</v>
      </c>
      <c r="D118" s="25" t="n">
        <v>147.56</v>
      </c>
      <c r="E118" s="26" t="n">
        <v>63.58</v>
      </c>
      <c r="F118" s="27" t="n">
        <v>3.6</v>
      </c>
      <c r="G118" s="28" t="n">
        <v>16.4</v>
      </c>
      <c r="H118" s="29" t="n">
        <v>7.62</v>
      </c>
      <c r="I118" s="24" t="n">
        <v>14.36</v>
      </c>
      <c r="J118" s="24" t="n">
        <v>32.8</v>
      </c>
      <c r="K118" s="24" t="n">
        <v>1506.76</v>
      </c>
      <c r="L118" s="24" t="n">
        <v>810.7</v>
      </c>
      <c r="XFD118" s="54"/>
    </row>
    <row r="119" customFormat="false" ht="15" hidden="false" customHeight="false" outlineLevel="0" collapsed="false">
      <c r="A119" s="23" t="s">
        <v>16</v>
      </c>
      <c r="B119" s="24" t="n">
        <v>15.78</v>
      </c>
      <c r="C119" s="24" t="n">
        <v>172.5</v>
      </c>
      <c r="D119" s="25" t="n">
        <v>207.86</v>
      </c>
      <c r="E119" s="26" t="n">
        <v>85.84</v>
      </c>
      <c r="F119" s="27" t="n">
        <v>25.92</v>
      </c>
      <c r="G119" s="28" t="n">
        <v>32.46</v>
      </c>
      <c r="H119" s="29" t="n">
        <v>10.76</v>
      </c>
      <c r="I119" s="24" t="n">
        <v>16.58</v>
      </c>
      <c r="J119" s="24" t="n">
        <v>35.4</v>
      </c>
      <c r="K119" s="24" t="n">
        <v>1612.2</v>
      </c>
      <c r="L119" s="24" t="n">
        <v>1008.52</v>
      </c>
      <c r="XFD119" s="54"/>
    </row>
    <row r="120" customFormat="false" ht="15" hidden="false" customHeight="false" outlineLevel="0" collapsed="false">
      <c r="A120" s="23" t="s">
        <v>17</v>
      </c>
      <c r="B120" s="24" t="n">
        <v>7.74</v>
      </c>
      <c r="C120" s="24" t="n">
        <v>187.9</v>
      </c>
      <c r="D120" s="25" t="n">
        <v>262.88</v>
      </c>
      <c r="E120" s="26" t="n">
        <v>87.08</v>
      </c>
      <c r="F120" s="27" t="n">
        <v>18.06</v>
      </c>
      <c r="G120" s="28" t="n">
        <v>40.68</v>
      </c>
      <c r="H120" s="29" t="n">
        <v>0</v>
      </c>
      <c r="I120" s="24" t="n">
        <v>12.82</v>
      </c>
      <c r="J120" s="24" t="n">
        <v>34.68</v>
      </c>
      <c r="K120" s="24" t="n">
        <v>1367</v>
      </c>
      <c r="L120" s="24" t="n">
        <v>1356.92</v>
      </c>
      <c r="XFD120" s="54"/>
    </row>
    <row r="121" customFormat="false" ht="15" hidden="false" customHeight="false" outlineLevel="0" collapsed="false">
      <c r="A121" s="23" t="s">
        <v>18</v>
      </c>
      <c r="B121" s="24" t="n">
        <v>8.26</v>
      </c>
      <c r="C121" s="24" t="n">
        <v>174.5</v>
      </c>
      <c r="D121" s="25" t="n">
        <v>367.28</v>
      </c>
      <c r="E121" s="26" t="n">
        <v>107.14</v>
      </c>
      <c r="F121" s="27" t="n">
        <v>60.9</v>
      </c>
      <c r="G121" s="28" t="n">
        <v>11.22</v>
      </c>
      <c r="H121" s="29" t="n">
        <v>0.14</v>
      </c>
      <c r="I121" s="24" t="n">
        <v>13.16</v>
      </c>
      <c r="J121" s="24" t="n">
        <v>32.84</v>
      </c>
      <c r="K121" s="24" t="n">
        <v>2097.76</v>
      </c>
      <c r="L121" s="24" t="n">
        <v>1975.2</v>
      </c>
      <c r="XFD121" s="54"/>
    </row>
    <row r="122" customFormat="false" ht="15" hidden="false" customHeight="false" outlineLevel="0" collapsed="false">
      <c r="A122" s="23" t="s">
        <v>19</v>
      </c>
      <c r="B122" s="24"/>
      <c r="C122" s="24"/>
      <c r="D122" s="25"/>
      <c r="E122" s="26"/>
      <c r="F122" s="27"/>
      <c r="G122" s="28"/>
      <c r="H122" s="29"/>
      <c r="I122" s="24"/>
      <c r="J122" s="24"/>
      <c r="K122" s="24"/>
      <c r="L122" s="24"/>
    </row>
    <row r="123" customFormat="false" ht="15" hidden="false" customHeight="false" outlineLevel="0" collapsed="false">
      <c r="A123" s="23" t="s">
        <v>20</v>
      </c>
      <c r="B123" s="24"/>
      <c r="C123" s="24"/>
      <c r="D123" s="25"/>
      <c r="E123" s="26"/>
      <c r="F123" s="27"/>
      <c r="G123" s="28"/>
      <c r="H123" s="29"/>
      <c r="I123" s="24"/>
      <c r="J123" s="24"/>
      <c r="K123" s="24"/>
      <c r="L123" s="24"/>
    </row>
    <row r="124" customFormat="false" ht="15" hidden="false" customHeight="false" outlineLevel="0" collapsed="false">
      <c r="A124" s="23" t="s">
        <v>21</v>
      </c>
      <c r="B124" s="24"/>
      <c r="C124" s="24"/>
      <c r="D124" s="25"/>
      <c r="E124" s="26"/>
      <c r="F124" s="27"/>
      <c r="G124" s="28"/>
      <c r="H124" s="29"/>
      <c r="I124" s="24"/>
      <c r="J124" s="24"/>
      <c r="K124" s="24"/>
      <c r="L124" s="24"/>
    </row>
    <row r="125" customFormat="false" ht="15" hidden="false" customHeight="false" outlineLevel="0" collapsed="false">
      <c r="A125" s="23" t="s">
        <v>22</v>
      </c>
      <c r="B125" s="24"/>
      <c r="C125" s="24"/>
      <c r="D125" s="25"/>
      <c r="E125" s="26"/>
      <c r="F125" s="27"/>
      <c r="G125" s="28"/>
      <c r="H125" s="29"/>
      <c r="I125" s="24"/>
      <c r="J125" s="24"/>
      <c r="K125" s="24"/>
      <c r="L125" s="24"/>
    </row>
    <row r="126" customFormat="false" ht="15" hidden="false" customHeight="false" outlineLevel="0" collapsed="false">
      <c r="A126" s="23" t="s">
        <v>23</v>
      </c>
      <c r="B126" s="24"/>
      <c r="C126" s="24"/>
      <c r="D126" s="25"/>
      <c r="E126" s="26"/>
      <c r="F126" s="27"/>
      <c r="G126" s="28"/>
      <c r="H126" s="29"/>
      <c r="I126" s="24"/>
      <c r="J126" s="24"/>
      <c r="K126" s="24"/>
      <c r="L126" s="24"/>
    </row>
    <row r="127" s="32" customFormat="true" ht="23.05" hidden="false" customHeight="true" outlineLevel="0" collapsed="false">
      <c r="A127" s="33" t="s">
        <v>33</v>
      </c>
      <c r="B127" s="34" t="n">
        <f aca="false">SUM(B115:B126)</f>
        <v>62.2</v>
      </c>
      <c r="C127" s="34" t="n">
        <f aca="false">SUM(C115:C126)</f>
        <v>1122.2</v>
      </c>
      <c r="D127" s="35" t="n">
        <f aca="false">SUM(D115:D126)</f>
        <v>1154.52</v>
      </c>
      <c r="E127" s="36" t="n">
        <f aca="false">SUM(E115:E126)</f>
        <v>480.44</v>
      </c>
      <c r="F127" s="37" t="n">
        <f aca="false">SUM(F115:F126)</f>
        <v>111.38</v>
      </c>
      <c r="G127" s="38" t="n">
        <f aca="false">SUM(G115:G126)</f>
        <v>106.58</v>
      </c>
      <c r="H127" s="34" t="n">
        <f aca="false">SUM(H115:H126)</f>
        <v>18.52</v>
      </c>
      <c r="I127" s="39" t="n">
        <f aca="false">SUM(I115:I126)</f>
        <v>95.12</v>
      </c>
      <c r="J127" s="39" t="n">
        <f aca="false">SUM(J115:J126)</f>
        <v>225.9</v>
      </c>
      <c r="K127" s="39" t="n">
        <f aca="false">SUM(K115:K126)</f>
        <v>9717.56</v>
      </c>
      <c r="L127" s="39" t="n">
        <f aca="false">SUM(L115:L126)</f>
        <v>6403.52</v>
      </c>
      <c r="Q127" s="4"/>
      <c r="XFD127" s="4"/>
    </row>
    <row r="128" s="4" customFormat="true" ht="24.75" hidden="false" customHeight="true" outlineLevel="0" collapsed="false">
      <c r="A128" s="40" t="s">
        <v>25</v>
      </c>
      <c r="B128" s="41" t="n">
        <v>49.2</v>
      </c>
      <c r="C128" s="41" t="n">
        <v>1116.36</v>
      </c>
      <c r="D128" s="41" t="n">
        <v>861.76</v>
      </c>
      <c r="E128" s="41" t="n">
        <v>440.461</v>
      </c>
      <c r="F128" s="41" t="n">
        <v>105.9</v>
      </c>
      <c r="G128" s="41" t="n">
        <v>142.24</v>
      </c>
      <c r="H128" s="41" t="n">
        <v>16.64</v>
      </c>
      <c r="I128" s="41" t="n">
        <v>88.63</v>
      </c>
      <c r="J128" s="41" t="n">
        <v>209.18</v>
      </c>
      <c r="K128" s="41" t="n">
        <v>7562.26</v>
      </c>
      <c r="L128" s="41" t="n">
        <v>5494.76</v>
      </c>
      <c r="M128" s="4" t="n">
        <v>0</v>
      </c>
    </row>
    <row r="129" s="4" customFormat="true" ht="24.4" hidden="false" customHeight="false" outlineLevel="0" collapsed="false">
      <c r="A129" s="42" t="s">
        <v>26</v>
      </c>
      <c r="B129" s="44" t="n">
        <f aca="false">(B127-B128)/B128</f>
        <v>0.264227642276423</v>
      </c>
      <c r="C129" s="44" t="n">
        <f aca="false">(C127-C128)/C128</f>
        <v>0.00523128739833042</v>
      </c>
      <c r="D129" s="44" t="n">
        <f aca="false">(D127-D128)/D128</f>
        <v>0.339723356851095</v>
      </c>
      <c r="E129" s="45" t="n">
        <f aca="false">(E127-E128)/E128</f>
        <v>0.0907662653447183</v>
      </c>
      <c r="F129" s="46" t="n">
        <f aca="false">(F127-F128)/F128</f>
        <v>0.0517469310670443</v>
      </c>
      <c r="G129" s="47" t="n">
        <f aca="false">(G127-G128)/G128</f>
        <v>-0.25070303712036</v>
      </c>
      <c r="H129" s="43" t="n">
        <f aca="false">(H127-H128)/H128</f>
        <v>0.112980769230769</v>
      </c>
      <c r="I129" s="48" t="n">
        <f aca="false">(I127-I128)/I128</f>
        <v>0.0732257700552861</v>
      </c>
      <c r="J129" s="48" t="n">
        <f aca="false">(J127-J128)/J128</f>
        <v>0.0799311597667081</v>
      </c>
      <c r="K129" s="48" t="n">
        <f aca="false">(K127-K128)/K128</f>
        <v>0.285007391970125</v>
      </c>
      <c r="L129" s="48" t="n">
        <f aca="false">(L127-L128)/L128</f>
        <v>0.165386659289942</v>
      </c>
    </row>
    <row r="130" s="4" customFormat="true" ht="15" hidden="false" customHeight="false" outlineLevel="0" collapsed="false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="4" customFormat="true" ht="9.45" hidden="false" customHeight="true" outlineLevel="0" collapsed="false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="4" customFormat="true" ht="9.45" hidden="false" customHeight="true" outlineLevel="0" collapsed="false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customFormat="false" ht="15" hidden="false" customHeight="false" outlineLevel="0" collapsed="false">
      <c r="A133" s="55"/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customFormat="false" ht="71.25" hidden="false" customHeight="true" outlineLevel="0" collapsed="false">
      <c r="A134" s="33" t="s">
        <v>34</v>
      </c>
      <c r="B134" s="15" t="s">
        <v>1</v>
      </c>
      <c r="C134" s="15" t="s">
        <v>2</v>
      </c>
      <c r="D134" s="16" t="s">
        <v>3</v>
      </c>
      <c r="E134" s="17" t="s">
        <v>4</v>
      </c>
      <c r="F134" s="18" t="s">
        <v>5</v>
      </c>
      <c r="G134" s="19" t="s">
        <v>6</v>
      </c>
      <c r="H134" s="15" t="s">
        <v>7</v>
      </c>
      <c r="I134" s="20" t="s">
        <v>8</v>
      </c>
      <c r="J134" s="20" t="s">
        <v>9</v>
      </c>
      <c r="K134" s="20" t="s">
        <v>10</v>
      </c>
      <c r="L134" s="21" t="s">
        <v>11</v>
      </c>
    </row>
    <row r="135" customFormat="false" ht="15" hidden="false" customHeight="false" outlineLevel="0" collapsed="false">
      <c r="A135" s="23" t="s">
        <v>12</v>
      </c>
      <c r="B135" s="24" t="n">
        <f aca="false">B10+B25+B40+B55+B70+B85+B100+B115</f>
        <v>435.56</v>
      </c>
      <c r="C135" s="24" t="n">
        <f aca="false">C10+C25+C40+C55+C70+C85+C100+C115</f>
        <v>326.84</v>
      </c>
      <c r="D135" s="25" t="n">
        <f aca="false">D10+D25+D40+D55+D70+D85+D115</f>
        <v>4451.96</v>
      </c>
      <c r="E135" s="57" t="n">
        <f aca="false">E10+E25+E40+E55+E70+E85+E115</f>
        <v>538.38</v>
      </c>
      <c r="F135" s="58" t="n">
        <f aca="false">F10+F25+F40+F55+F70+F85+F115</f>
        <v>384.8</v>
      </c>
      <c r="G135" s="28" t="n">
        <f aca="false">G10+G25+G40+G55+G70+G85+G115</f>
        <v>400.4</v>
      </c>
      <c r="H135" s="29" t="n">
        <f aca="false">H10+H25+H40+H55+H70+H85+H115</f>
        <v>290.46</v>
      </c>
      <c r="I135" s="24" t="n">
        <f aca="false">I10+I25+I40+I55+I70+I85+I115</f>
        <v>15.42</v>
      </c>
      <c r="J135" s="24" t="n">
        <f aca="false">J10+J25+J40+J55+J70+J85+J115</f>
        <v>31.28</v>
      </c>
      <c r="K135" s="24" t="n">
        <f aca="false">K10+K25+K40+K55+K70+K85+K115</f>
        <v>866.82</v>
      </c>
      <c r="L135" s="24" t="n">
        <f aca="false">L115+M115</f>
        <v>579.98</v>
      </c>
    </row>
    <row r="136" customFormat="false" ht="15" hidden="false" customHeight="false" outlineLevel="0" collapsed="false">
      <c r="A136" s="23" t="s">
        <v>13</v>
      </c>
      <c r="B136" s="24" t="n">
        <f aca="false">B11+B26+B41+B56+B71+B86+B101+B116</f>
        <v>537.36</v>
      </c>
      <c r="C136" s="24" t="n">
        <f aca="false">C11+C26+C41+C56+C71+C86+C101+C116</f>
        <v>377.08</v>
      </c>
      <c r="D136" s="25" t="n">
        <f aca="false">D11+D26+D41+D56+D71+D86+D116</f>
        <v>4189.84</v>
      </c>
      <c r="E136" s="57" t="n">
        <f aca="false">E11+E26+E41+E56+E71+E86+E116</f>
        <v>543.52</v>
      </c>
      <c r="F136" s="58" t="n">
        <f aca="false">F11+F26+F41+F56+F71+F86+F116</f>
        <v>281.92</v>
      </c>
      <c r="G136" s="28" t="n">
        <f aca="false">G11+G26+G41+G56+G71+G86+G116</f>
        <v>394.34</v>
      </c>
      <c r="H136" s="29" t="n">
        <f aca="false">H11+H26+H41+H56+H71+H86+H116</f>
        <v>317.6</v>
      </c>
      <c r="I136" s="24" t="n">
        <f aca="false">I11+I26+I41+I56+I71+I86+I116</f>
        <v>11.42</v>
      </c>
      <c r="J136" s="24" t="n">
        <f aca="false">J11+J26+J41+J56+J71+J86+J116</f>
        <v>27.68</v>
      </c>
      <c r="K136" s="24" t="n">
        <f aca="false">K11+K26+K41+K56+K71+K86+K116</f>
        <v>1153.72</v>
      </c>
      <c r="L136" s="24" t="n">
        <f aca="false">L116+M116</f>
        <v>539.8</v>
      </c>
    </row>
    <row r="137" customFormat="false" ht="15" hidden="false" customHeight="false" outlineLevel="0" collapsed="false">
      <c r="A137" s="23" t="s">
        <v>14</v>
      </c>
      <c r="B137" s="24" t="n">
        <f aca="false">B12+B27+B42+B57+B72+B87+B102+B117</f>
        <v>462.42</v>
      </c>
      <c r="C137" s="24" t="n">
        <f aca="false">C12+C27+C42+C57+C72+C87+C102+C117</f>
        <v>411.56</v>
      </c>
      <c r="D137" s="25" t="n">
        <f aca="false">D12+D27+D42+D57+D72+D87+D117</f>
        <v>5120.64</v>
      </c>
      <c r="E137" s="57" t="n">
        <f aca="false">E12+E27+E42+E57+E72+E87+E117</f>
        <v>667.26</v>
      </c>
      <c r="F137" s="58" t="n">
        <f aca="false">F12+F27+F42+F57+F72+F87+F117</f>
        <v>351.6</v>
      </c>
      <c r="G137" s="28" t="n">
        <f aca="false">G12+G27+G42+G57+G72+G87+G117</f>
        <v>484.38</v>
      </c>
      <c r="H137" s="29" t="n">
        <f aca="false">H12+H27+H42+H57+H72+H87+H117</f>
        <v>410.7</v>
      </c>
      <c r="I137" s="24" t="n">
        <f aca="false">I12+I27+I42+I57+I72+I87+I117</f>
        <v>11.72</v>
      </c>
      <c r="J137" s="24" t="n">
        <f aca="false">J12+J27+J42+J57+J72+J87+J117</f>
        <v>31.22</v>
      </c>
      <c r="K137" s="24" t="n">
        <f aca="false">K12+K27+K42+K57+K72+K87+K117</f>
        <v>1113.3</v>
      </c>
      <c r="L137" s="24" t="n">
        <f aca="false">L117+M117</f>
        <v>132.4</v>
      </c>
    </row>
    <row r="138" customFormat="false" ht="15" hidden="false" customHeight="false" outlineLevel="0" collapsed="false">
      <c r="A138" s="23" t="s">
        <v>15</v>
      </c>
      <c r="B138" s="24" t="n">
        <f aca="false">B13+B28+B43+B58+B73+B88+B103+B118</f>
        <v>496.68</v>
      </c>
      <c r="C138" s="24" t="n">
        <f aca="false">C13+C28+C43+C58+C73+C88+C103+C118</f>
        <v>361.36</v>
      </c>
      <c r="D138" s="25" t="n">
        <f aca="false">D13+D28+D43+D58+D73+D88+D118</f>
        <v>6377.52</v>
      </c>
      <c r="E138" s="57" t="n">
        <f aca="false">E13+E28+E43+E58+E73+E88+E118</f>
        <v>894.36</v>
      </c>
      <c r="F138" s="58" t="n">
        <f aca="false">F13+F28+F43+F58+F73+F88+F118</f>
        <v>581.84</v>
      </c>
      <c r="G138" s="28" t="n">
        <f aca="false">G13+G28+G43+G58+G73+G88+G118</f>
        <v>632.54</v>
      </c>
      <c r="H138" s="29" t="n">
        <f aca="false">H13+H28+H43+H58+H73+H88+H118</f>
        <v>752.48</v>
      </c>
      <c r="I138" s="24" t="n">
        <f aca="false">I13+I28+I43+I58+I73+I88+I118</f>
        <v>14.54</v>
      </c>
      <c r="J138" s="24" t="n">
        <f aca="false">J13+J28+J43+J58+J73+J88+J118</f>
        <v>32.8</v>
      </c>
      <c r="K138" s="24" t="n">
        <f aca="false">K13+K28+K43+K58+K73+K88+K118</f>
        <v>1506.76</v>
      </c>
      <c r="L138" s="24" t="n">
        <f aca="false">L118+M118</f>
        <v>810.7</v>
      </c>
    </row>
    <row r="139" customFormat="false" ht="15" hidden="false" customHeight="false" outlineLevel="0" collapsed="false">
      <c r="A139" s="23" t="s">
        <v>16</v>
      </c>
      <c r="B139" s="24" t="n">
        <f aca="false">B14+B29+B44+B59+B74+B89+B104+B119</f>
        <v>454.76</v>
      </c>
      <c r="C139" s="24" t="n">
        <f aca="false">C14+C29+C44+C59+C74+C118+C104+C119</f>
        <v>354.46</v>
      </c>
      <c r="D139" s="25" t="n">
        <f aca="false">D14+D29+D44+D59+D74+D89+D119</f>
        <v>7512.54</v>
      </c>
      <c r="E139" s="57" t="n">
        <f aca="false">E14+E29+E44+E59+E74+E89+E119</f>
        <v>1065.92</v>
      </c>
      <c r="F139" s="58" t="n">
        <f aca="false">F14+F29+F44+F59+F74+F89+F119</f>
        <v>1068.1</v>
      </c>
      <c r="G139" s="28" t="n">
        <f aca="false">G14+G29+G44+G59+G74+G89+G119</f>
        <v>782.9</v>
      </c>
      <c r="H139" s="29" t="n">
        <f aca="false">H14+H29+H44+H59+H74+H89+H119</f>
        <v>1279.2</v>
      </c>
      <c r="I139" s="24" t="n">
        <f aca="false">I14+I29+I44+I59+I74+I89+I119</f>
        <v>19.36</v>
      </c>
      <c r="J139" s="24" t="n">
        <f aca="false">J14+J29+J44+J59+J74+J89+J119</f>
        <v>35.4</v>
      </c>
      <c r="K139" s="24" t="n">
        <f aca="false">K14+K29+K44+K59+K74+K89+K119</f>
        <v>1612.2</v>
      </c>
      <c r="L139" s="24" t="n">
        <f aca="false">L119+M119</f>
        <v>1008.52</v>
      </c>
    </row>
    <row r="140" customFormat="false" ht="15" hidden="false" customHeight="false" outlineLevel="0" collapsed="false">
      <c r="A140" s="23" t="s">
        <v>17</v>
      </c>
      <c r="B140" s="24" t="n">
        <f aca="false">B15+B30+B45+B60+B75+B90+B105+B120</f>
        <v>418.66</v>
      </c>
      <c r="C140" s="24" t="n">
        <f aca="false">C15+C30+C45+C60+C75+C90+C105+C120</f>
        <v>376.25</v>
      </c>
      <c r="D140" s="25" t="n">
        <f aca="false">D15+D30+D45+D60+D75+D90+D120</f>
        <v>8178.5</v>
      </c>
      <c r="E140" s="57" t="n">
        <f aca="false">E15+E30+E45+E60+E75+E90+E120</f>
        <v>1136.96</v>
      </c>
      <c r="F140" s="58" t="n">
        <f aca="false">F15+F30+F45+F60+F75+F90+F120</f>
        <v>1346.34</v>
      </c>
      <c r="G140" s="28" t="n">
        <f aca="false">G15+G30+G45+G60+G75+G90+G120</f>
        <v>914.64</v>
      </c>
      <c r="H140" s="29" t="n">
        <f aca="false">H15+H30+H45+H60+H75+H90+H120</f>
        <v>1534.94</v>
      </c>
      <c r="I140" s="24" t="n">
        <f aca="false">I15+I30+I45+I60+I75+I90+I120</f>
        <v>13.2</v>
      </c>
      <c r="J140" s="24" t="n">
        <f aca="false">J15+J30+J45+J60+J75+J90+J120</f>
        <v>34.68</v>
      </c>
      <c r="K140" s="24" t="n">
        <f aca="false">K15+K30+K45+K60+K75+K90+K120</f>
        <v>1367</v>
      </c>
      <c r="L140" s="24" t="n">
        <f aca="false">L120+M120</f>
        <v>1356.92</v>
      </c>
    </row>
    <row r="141" customFormat="false" ht="15" hidden="false" customHeight="false" outlineLevel="0" collapsed="false">
      <c r="A141" s="23" t="s">
        <v>18</v>
      </c>
      <c r="B141" s="24" t="n">
        <f aca="false">B16+B31+B46+B61+B76+B91+B106+B121</f>
        <v>424.42</v>
      </c>
      <c r="C141" s="24" t="n">
        <f aca="false">C16+C31+C46+C61+C76+C91+C106+C121</f>
        <v>353.89</v>
      </c>
      <c r="D141" s="25" t="n">
        <f aca="false">D16+D31+D46+D61+D76+D91+D121</f>
        <v>9028.86</v>
      </c>
      <c r="E141" s="57" t="n">
        <f aca="false">E16+E31+E46+E61+E76+E91+E121</f>
        <v>1266.92</v>
      </c>
      <c r="F141" s="58" t="n">
        <f aca="false">F16+F31+F46+F61+F76+F91+F121</f>
        <v>1492.48</v>
      </c>
      <c r="G141" s="28" t="n">
        <f aca="false">G16+G31+G46+G61+G76+G91+G121</f>
        <v>994</v>
      </c>
      <c r="H141" s="29" t="n">
        <f aca="false">H16+H31+H46+H61+H76+H91+H121</f>
        <v>1697.44</v>
      </c>
      <c r="I141" s="24" t="n">
        <f aca="false">I16+I31+I46+I61+I76+I91+I121</f>
        <v>13.32</v>
      </c>
      <c r="J141" s="24" t="n">
        <f aca="false">J16+J31+J46+J61+J76+J91+J121</f>
        <v>32.84</v>
      </c>
      <c r="K141" s="24" t="n">
        <f aca="false">K16+K31+K46+K61+K76+K91+K121</f>
        <v>2097.76</v>
      </c>
      <c r="L141" s="24" t="n">
        <f aca="false">L121+M121</f>
        <v>1975.2</v>
      </c>
    </row>
    <row r="142" customFormat="false" ht="15" hidden="false" customHeight="false" outlineLevel="0" collapsed="false">
      <c r="A142" s="23" t="s">
        <v>19</v>
      </c>
      <c r="B142" s="24" t="n">
        <f aca="false">B17+B32+B47+B62+B77+B92+B107+B122</f>
        <v>0</v>
      </c>
      <c r="C142" s="24" t="n">
        <f aca="false">C17+C32+C47+C62+C77+C92+C107+C122</f>
        <v>0</v>
      </c>
      <c r="D142" s="25" t="n">
        <f aca="false">D17+D32+D47+D62+D77+D92+D122</f>
        <v>0</v>
      </c>
      <c r="E142" s="57" t="n">
        <f aca="false">E17+E32+E47+E62+E77+E92+E122</f>
        <v>0</v>
      </c>
      <c r="F142" s="58" t="n">
        <f aca="false">F17+F32+F47+F62+F77+F92+F122</f>
        <v>0</v>
      </c>
      <c r="G142" s="28" t="n">
        <f aca="false">G17+G32+G47+G62+G77+G92+G122</f>
        <v>0</v>
      </c>
      <c r="H142" s="29" t="n">
        <f aca="false">H17+H32+H47+H62+H77+H92+H122</f>
        <v>0</v>
      </c>
      <c r="I142" s="24" t="n">
        <f aca="false">I17+I32+I47+I62+I77+I92+I122</f>
        <v>0</v>
      </c>
      <c r="J142" s="24" t="n">
        <f aca="false">J17+J32+J47+J62+J77+J92+J122</f>
        <v>0</v>
      </c>
      <c r="K142" s="24" t="n">
        <f aca="false">K17+K32+K47+K62+K77+K92+K122</f>
        <v>0</v>
      </c>
      <c r="L142" s="24" t="n">
        <f aca="false">L122+M122</f>
        <v>0</v>
      </c>
    </row>
    <row r="143" customFormat="false" ht="15" hidden="false" customHeight="false" outlineLevel="0" collapsed="false">
      <c r="A143" s="23" t="s">
        <v>20</v>
      </c>
      <c r="B143" s="24" t="n">
        <f aca="false">B18+B33+B48+B63+B78+B93+B108+B123</f>
        <v>0</v>
      </c>
      <c r="C143" s="24" t="n">
        <f aca="false">C18+C33+C48+C63+C78+C93+C108+C123</f>
        <v>0</v>
      </c>
      <c r="D143" s="25" t="n">
        <f aca="false">D18+D33+D48+D63+D78+D93+D123</f>
        <v>0</v>
      </c>
      <c r="E143" s="57" t="n">
        <f aca="false">E18+E33+E48+E63+E78+E93+E123</f>
        <v>0</v>
      </c>
      <c r="F143" s="58" t="n">
        <f aca="false">F18+F33+F48+F63+F78+F93+F123</f>
        <v>0</v>
      </c>
      <c r="G143" s="28" t="n">
        <f aca="false">G18+G33+G48+G63+G78+G93+G123</f>
        <v>0</v>
      </c>
      <c r="H143" s="29" t="n">
        <f aca="false">H18+H33+H48+H63+H78+H93+H123</f>
        <v>0</v>
      </c>
      <c r="I143" s="24" t="n">
        <f aca="false">I18+I33+I48+I63+I78+I93+I123</f>
        <v>0</v>
      </c>
      <c r="J143" s="24" t="n">
        <f aca="false">J18+J33+J48+J63+J78+J93+J123</f>
        <v>0</v>
      </c>
      <c r="K143" s="24" t="n">
        <f aca="false">K18+K33+K48+K63+K78+K93+K123</f>
        <v>0</v>
      </c>
      <c r="L143" s="24" t="n">
        <f aca="false">L123+M123</f>
        <v>0</v>
      </c>
    </row>
    <row r="144" customFormat="false" ht="15" hidden="false" customHeight="false" outlineLevel="0" collapsed="false">
      <c r="A144" s="23" t="s">
        <v>21</v>
      </c>
      <c r="B144" s="24" t="n">
        <f aca="false">B19+B34+B49+B64+B79+B94+B109+B124</f>
        <v>0</v>
      </c>
      <c r="C144" s="24" t="n">
        <f aca="false">C19+C34+C49+C64+C79+C94+C109+C124</f>
        <v>0</v>
      </c>
      <c r="D144" s="25" t="n">
        <f aca="false">D19+D34+D49+D64+D79+D94+D124</f>
        <v>0</v>
      </c>
      <c r="E144" s="57" t="n">
        <f aca="false">E19+E34+E49+E64+E79+E94+E124</f>
        <v>0</v>
      </c>
      <c r="F144" s="58" t="n">
        <f aca="false">F19+F34+F49+F64+F79+F94+F124</f>
        <v>0</v>
      </c>
      <c r="G144" s="28" t="n">
        <f aca="false">G19+G34+G49+G64+G79+G94+G124</f>
        <v>0</v>
      </c>
      <c r="H144" s="29" t="n">
        <f aca="false">H19+H34+H49+H64+H79+H94+H124</f>
        <v>0</v>
      </c>
      <c r="I144" s="24" t="n">
        <f aca="false">I19+I34+I49+I64+I79+I94+I124</f>
        <v>0</v>
      </c>
      <c r="J144" s="24" t="n">
        <f aca="false">J19+J34+J49+J64+J79+J94+J124</f>
        <v>0</v>
      </c>
      <c r="K144" s="24" t="n">
        <f aca="false">K19+K34+K49+K64+K79+K94+K124</f>
        <v>0</v>
      </c>
      <c r="L144" s="24" t="n">
        <f aca="false">L124+M124</f>
        <v>0</v>
      </c>
    </row>
    <row r="145" customFormat="false" ht="15" hidden="false" customHeight="false" outlineLevel="0" collapsed="false">
      <c r="A145" s="23" t="s">
        <v>22</v>
      </c>
      <c r="B145" s="24" t="n">
        <f aca="false">B20+B35+B50+B65+B80+B95+B110+B125</f>
        <v>0</v>
      </c>
      <c r="C145" s="24" t="n">
        <f aca="false">C20+C35+C50+C65+C80+C95+C110+C125</f>
        <v>0</v>
      </c>
      <c r="D145" s="25" t="n">
        <f aca="false">D20+D35+D50+D65+D80+D95+D125</f>
        <v>0</v>
      </c>
      <c r="E145" s="57" t="n">
        <f aca="false">E20+E35+E50+E65+E80+E95+E125</f>
        <v>0</v>
      </c>
      <c r="F145" s="58" t="n">
        <f aca="false">F20+F35+F50+F65+F80+F95+F125</f>
        <v>0</v>
      </c>
      <c r="G145" s="28" t="n">
        <f aca="false">G20+G35+G50+G65+G80+G95+G125</f>
        <v>0</v>
      </c>
      <c r="H145" s="29" t="n">
        <f aca="false">H20+H35+H50+H65+H80+H95+H125</f>
        <v>0</v>
      </c>
      <c r="I145" s="24" t="n">
        <f aca="false">I20+I35+I50+I65+I80+I95+I125</f>
        <v>0</v>
      </c>
      <c r="J145" s="24" t="n">
        <f aca="false">J20+J35+J50+J65+J80+J95+J125</f>
        <v>0</v>
      </c>
      <c r="K145" s="24" t="n">
        <f aca="false">K20+K35+K50+K65+K80+K95+K125</f>
        <v>0</v>
      </c>
      <c r="L145" s="24" t="n">
        <f aca="false">L125+M125</f>
        <v>0</v>
      </c>
    </row>
    <row r="146" customFormat="false" ht="15" hidden="false" customHeight="false" outlineLevel="0" collapsed="false">
      <c r="A146" s="23" t="s">
        <v>23</v>
      </c>
      <c r="B146" s="24" t="n">
        <f aca="false">B21+B36+B51+B66+B81+B96+B111+B126</f>
        <v>0</v>
      </c>
      <c r="C146" s="24" t="n">
        <f aca="false">C21+C36+C51+C66+C81+C96+C111+C126</f>
        <v>0</v>
      </c>
      <c r="D146" s="25" t="n">
        <f aca="false">D21+D36+D51+D66+D81+D96+D126</f>
        <v>0</v>
      </c>
      <c r="E146" s="57" t="n">
        <f aca="false">E21+E36+E51+E66+E81+E96+E126</f>
        <v>0</v>
      </c>
      <c r="F146" s="58" t="n">
        <f aca="false">F21+F36+F51+F66+F81+F96+F126</f>
        <v>0</v>
      </c>
      <c r="G146" s="28" t="n">
        <f aca="false">G21+G36+G51+G66+G81+G96+G126</f>
        <v>0</v>
      </c>
      <c r="H146" s="29" t="n">
        <f aca="false">H21+H36+H51+H66+H81+H96+H126</f>
        <v>0</v>
      </c>
      <c r="I146" s="24" t="n">
        <f aca="false">I21+I36+I51+I66+I81+I96+I126</f>
        <v>0</v>
      </c>
      <c r="J146" s="24" t="n">
        <f aca="false">J21+J36+J51+J66+J81+J96+J126</f>
        <v>0</v>
      </c>
      <c r="K146" s="24" t="n">
        <f aca="false">K21+K36+K51+K66+K81+K96+K126</f>
        <v>0</v>
      </c>
      <c r="L146" s="24" t="n">
        <f aca="false">L126+M126</f>
        <v>0</v>
      </c>
    </row>
    <row r="147" s="32" customFormat="true" ht="24.75" hidden="false" customHeight="true" outlineLevel="0" collapsed="false">
      <c r="A147" s="33" t="s">
        <v>35</v>
      </c>
      <c r="B147" s="34" t="n">
        <f aca="false">B22+B37+B52+B67+B82+B97+B112+B127</f>
        <v>3229.86</v>
      </c>
      <c r="C147" s="34" t="n">
        <f aca="false">C22+C37+C52+C67+C82+C97+C112+C127</f>
        <v>2611.42</v>
      </c>
      <c r="D147" s="35" t="n">
        <f aca="false">D22+D37+D52+D67+D82+D127</f>
        <v>44859.86</v>
      </c>
      <c r="E147" s="36" t="n">
        <f aca="false">E22+E37+E52+E67+E82+E127</f>
        <v>6113.32</v>
      </c>
      <c r="F147" s="37" t="n">
        <f aca="false">F22+F37+F52+F67+F82+F127</f>
        <v>5507.08</v>
      </c>
      <c r="G147" s="38" t="n">
        <f aca="false">G22+G37+G52+G67+G82+G127</f>
        <v>4603.2</v>
      </c>
      <c r="H147" s="34" t="n">
        <f aca="false">H22+H37+H52+H67+H82+H127</f>
        <v>6282.82</v>
      </c>
      <c r="I147" s="39" t="n">
        <f aca="false">I22+I37+I52+I67+I82+I127</f>
        <v>98.98</v>
      </c>
      <c r="J147" s="39" t="n">
        <f aca="false">J22+J37+J52+J67+J82+J127</f>
        <v>225.9</v>
      </c>
      <c r="K147" s="39" t="n">
        <f aca="false">K22+K37+K52+K67+K82+K127</f>
        <v>9717.56</v>
      </c>
      <c r="L147" s="39" t="n">
        <f aca="false">SUM(L135:L146)</f>
        <v>6403.52</v>
      </c>
      <c r="Q147" s="4"/>
      <c r="XFD147" s="4"/>
    </row>
    <row r="148" customFormat="false" ht="24.75" hidden="false" customHeight="true" outlineLevel="0" collapsed="false">
      <c r="A148" s="40" t="s">
        <v>36</v>
      </c>
      <c r="B148" s="41" t="n">
        <v>3937.34</v>
      </c>
      <c r="C148" s="41" t="n">
        <v>2890.32</v>
      </c>
      <c r="D148" s="41" t="n">
        <v>43639.68</v>
      </c>
      <c r="E148" s="41" t="n">
        <v>5958.061</v>
      </c>
      <c r="F148" s="41" t="n">
        <v>5573.56</v>
      </c>
      <c r="G148" s="41" t="n">
        <v>4353.48</v>
      </c>
      <c r="H148" s="41" t="n">
        <v>6193.28</v>
      </c>
      <c r="I148" s="41" t="n">
        <v>88.85</v>
      </c>
      <c r="J148" s="41" t="n">
        <v>209.18</v>
      </c>
      <c r="K148" s="41" t="n">
        <v>7562.26</v>
      </c>
      <c r="L148" s="41" t="n">
        <v>5494.76</v>
      </c>
    </row>
    <row r="149" customFormat="false" ht="24.4" hidden="false" customHeight="false" outlineLevel="0" collapsed="false">
      <c r="A149" s="42" t="s">
        <v>26</v>
      </c>
      <c r="B149" s="43" t="n">
        <f aca="false">(B147-B148)/B148</f>
        <v>-0.179684761793495</v>
      </c>
      <c r="C149" s="43" t="n">
        <f aca="false">(C147-C148)/C148</f>
        <v>-0.0964945057986659</v>
      </c>
      <c r="D149" s="44" t="n">
        <f aca="false">(D147-D148)/D148</f>
        <v>0.0279603333479989</v>
      </c>
      <c r="E149" s="45" t="n">
        <f aca="false">(E147-E148)/E148</f>
        <v>0.0260586455895635</v>
      </c>
      <c r="F149" s="46" t="n">
        <f aca="false">(F147-F148)/F148</f>
        <v>-0.0119277445654125</v>
      </c>
      <c r="G149" s="47" t="n">
        <f aca="false">(G147-G148)/G148</f>
        <v>0.0573610077455278</v>
      </c>
      <c r="H149" s="43" t="n">
        <f aca="false">(H147-H148)/H148</f>
        <v>0.0144576056629122</v>
      </c>
      <c r="I149" s="48" t="n">
        <f aca="false">(I147-I148)/I148</f>
        <v>0.114012380416432</v>
      </c>
      <c r="J149" s="48" t="n">
        <f aca="false">(J147-J148)/J148</f>
        <v>0.0799311597667081</v>
      </c>
      <c r="K149" s="48" t="n">
        <f aca="false">(K147-K148)/K148</f>
        <v>0.285007391970125</v>
      </c>
      <c r="L149" s="48" t="n">
        <f aca="false">(L147-L148)/L148</f>
        <v>0.165386659289942</v>
      </c>
    </row>
    <row r="150" customFormat="false" ht="19.65" hidden="false" customHeight="true" outlineLevel="0" collapsed="false">
      <c r="A150" s="59"/>
      <c r="B150" s="60"/>
      <c r="C150" s="61"/>
      <c r="D150" s="62"/>
      <c r="I150" s="62"/>
      <c r="J150" s="62"/>
      <c r="K150" s="62"/>
    </row>
    <row r="151" customFormat="false" ht="19.65" hidden="false" customHeight="true" outlineLevel="0" collapsed="false">
      <c r="A151" s="63"/>
      <c r="B151" s="60"/>
      <c r="C151" s="61"/>
      <c r="D151" s="62"/>
      <c r="I151" s="62"/>
      <c r="J151" s="62"/>
      <c r="K151" s="62"/>
    </row>
    <row r="152" customFormat="false" ht="60.35" hidden="false" customHeight="true" outlineLevel="0" collapsed="false">
      <c r="A152" s="64" t="s">
        <v>37</v>
      </c>
      <c r="B152" s="15" t="s">
        <v>1</v>
      </c>
      <c r="C152" s="15" t="s">
        <v>2</v>
      </c>
      <c r="D152" s="16" t="s">
        <v>3</v>
      </c>
      <c r="E152" s="17" t="s">
        <v>4</v>
      </c>
      <c r="F152" s="18" t="s">
        <v>5</v>
      </c>
      <c r="G152" s="19" t="s">
        <v>6</v>
      </c>
      <c r="H152" s="15" t="s">
        <v>7</v>
      </c>
      <c r="I152" s="20" t="s">
        <v>8</v>
      </c>
      <c r="J152" s="20" t="s">
        <v>9</v>
      </c>
      <c r="K152" s="20" t="s">
        <v>10</v>
      </c>
      <c r="L152" s="21" t="s">
        <v>11</v>
      </c>
    </row>
    <row r="153" customFormat="false" ht="21" hidden="false" customHeight="true" outlineLevel="0" collapsed="false">
      <c r="A153" s="33" t="s">
        <v>35</v>
      </c>
      <c r="B153" s="65" t="n">
        <f aca="false">B22+B37+B52+B67+B82+B97+B112+B127</f>
        <v>3229.86</v>
      </c>
      <c r="C153" s="65" t="n">
        <f aca="false">C22+C37+C52+C67+C82+C97+C112+C127</f>
        <v>2611.42</v>
      </c>
      <c r="D153" s="66" t="n">
        <f aca="false">D22+D37+D52+D67+D82+D97+D112+D127</f>
        <v>49330.19</v>
      </c>
      <c r="E153" s="67" t="n">
        <f aca="false">E22+E37+E52+E67+E82+E112+E127</f>
        <v>6735.42</v>
      </c>
      <c r="F153" s="68" t="n">
        <f aca="false">F22+F37+F52+F67+F82+F127</f>
        <v>5507.08</v>
      </c>
      <c r="G153" s="69" t="n">
        <f aca="false">G22+G37+G52+G67+G82+G112+G127</f>
        <v>5196.58</v>
      </c>
      <c r="H153" s="70" t="n">
        <f aca="false">H22+H37+H52+H67+H82+H127</f>
        <v>6282.82</v>
      </c>
      <c r="I153" s="65" t="n">
        <f aca="false">I22+I37+I52+I67+I82+I97+I112+I127</f>
        <v>102.46</v>
      </c>
      <c r="J153" s="65" t="n">
        <f aca="false">J22+J37+J52+J67+J82+J97+J112+J127</f>
        <v>225.9</v>
      </c>
      <c r="K153" s="65" t="n">
        <f aca="false">K22+K37+K52+K67+K82+K97+K112+K127</f>
        <v>9717.56</v>
      </c>
      <c r="L153" s="71" t="n">
        <f aca="false">L147</f>
        <v>6403.52</v>
      </c>
    </row>
    <row r="154" customFormat="false" ht="21" hidden="false" customHeight="true" outlineLevel="0" collapsed="false">
      <c r="A154" s="40" t="s">
        <v>36</v>
      </c>
      <c r="B154" s="41" t="n">
        <v>3937.34</v>
      </c>
      <c r="C154" s="41" t="n">
        <v>2890.32</v>
      </c>
      <c r="D154" s="41" t="n">
        <v>47774.66</v>
      </c>
      <c r="E154" s="41" t="n">
        <v>6521.681</v>
      </c>
      <c r="F154" s="41" t="n">
        <v>5573.56</v>
      </c>
      <c r="G154" s="41" t="n">
        <v>4856.72</v>
      </c>
      <c r="H154" s="41" t="n">
        <v>6193.28</v>
      </c>
      <c r="I154" s="41" t="n">
        <v>92.53</v>
      </c>
      <c r="J154" s="41" t="n">
        <v>209.18</v>
      </c>
      <c r="K154" s="41" t="n">
        <v>7562.26</v>
      </c>
      <c r="L154" s="41" t="n">
        <v>5494.76</v>
      </c>
    </row>
    <row r="155" customFormat="false" ht="24.4" hidden="false" customHeight="false" outlineLevel="0" collapsed="false">
      <c r="A155" s="42" t="s">
        <v>26</v>
      </c>
      <c r="B155" s="43" t="n">
        <f aca="false">(B153-B154)/B154</f>
        <v>-0.179684761793495</v>
      </c>
      <c r="C155" s="43" t="n">
        <f aca="false">(C153-C154)/C154</f>
        <v>-0.0964945057986659</v>
      </c>
      <c r="D155" s="44" t="n">
        <f aca="false">(D153-D154)/D154</f>
        <v>0.0325597293628044</v>
      </c>
      <c r="E155" s="45" t="n">
        <f aca="false">(E153-E154)/E154</f>
        <v>0.0327736054554034</v>
      </c>
      <c r="F155" s="46" t="n">
        <f aca="false">(F153-F154)/F154</f>
        <v>-0.0119277445654125</v>
      </c>
      <c r="G155" s="47" t="n">
        <f aca="false">(G153-G154)/G154</f>
        <v>0.0699772686092671</v>
      </c>
      <c r="H155" s="43" t="n">
        <f aca="false">(H153-H154)/H154</f>
        <v>0.0144576056629122</v>
      </c>
      <c r="I155" s="48" t="n">
        <f aca="false">(I153-I154)/I154</f>
        <v>0.107316545985086</v>
      </c>
      <c r="J155" s="48" t="n">
        <f aca="false">(J153-J154)/J154</f>
        <v>0.0799311597667081</v>
      </c>
      <c r="K155" s="48" t="n">
        <f aca="false">(K153-K154)/K154</f>
        <v>0.285007391970125</v>
      </c>
      <c r="L155" s="48" t="n">
        <f aca="false">(L153-L154)/L154</f>
        <v>0.165386659289942</v>
      </c>
    </row>
    <row r="156" customFormat="false" ht="15" hidden="false" customHeight="false" outlineLevel="0" collapsed="false">
      <c r="A156" s="59"/>
      <c r="B156" s="60"/>
      <c r="C156" s="61"/>
      <c r="D156" s="62"/>
      <c r="I156" s="62"/>
      <c r="J156" s="62"/>
      <c r="K156" s="62"/>
    </row>
    <row r="157" s="4" customFormat="true" ht="24" hidden="false" customHeight="true" outlineLevel="0" collapsed="false">
      <c r="A157" s="72" t="s">
        <v>38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customFormat="false" ht="15" hidden="false" customHeight="false" outlineLevel="0" collapsed="false">
      <c r="A158" s="63"/>
      <c r="B158" s="60"/>
      <c r="C158" s="61"/>
      <c r="D158" s="62"/>
      <c r="I158" s="62"/>
      <c r="J158" s="62"/>
      <c r="K158" s="62"/>
    </row>
    <row r="159" customFormat="false" ht="19.3" hidden="false" customHeight="true" outlineLevel="0" collapsed="false">
      <c r="A159" s="73" t="s">
        <v>39</v>
      </c>
      <c r="B159" s="73"/>
      <c r="C159" s="74" t="s">
        <v>40</v>
      </c>
      <c r="D159" s="74"/>
      <c r="E159" s="74"/>
      <c r="F159" s="74"/>
      <c r="G159" s="74"/>
      <c r="H159" s="74"/>
      <c r="I159" s="74"/>
      <c r="J159" s="74"/>
      <c r="K159" s="74"/>
    </row>
    <row r="160" customFormat="false" ht="17" hidden="false" customHeight="true" outlineLevel="0" collapsed="false">
      <c r="A160" s="75" t="s">
        <v>41</v>
      </c>
      <c r="B160" s="75"/>
      <c r="C160" s="76" t="s">
        <v>42</v>
      </c>
      <c r="D160" s="76"/>
      <c r="E160" s="76"/>
      <c r="F160" s="76"/>
      <c r="G160" s="76"/>
      <c r="H160" s="76"/>
      <c r="I160" s="76"/>
      <c r="J160" s="76"/>
      <c r="K160" s="76"/>
    </row>
    <row r="161" customFormat="false" ht="17" hidden="false" customHeight="true" outlineLevel="0" collapsed="false">
      <c r="A161" s="75" t="s">
        <v>43</v>
      </c>
      <c r="B161" s="75"/>
      <c r="C161" s="76" t="s">
        <v>44</v>
      </c>
      <c r="D161" s="76"/>
      <c r="E161" s="76"/>
      <c r="F161" s="76"/>
      <c r="G161" s="76"/>
      <c r="H161" s="76"/>
      <c r="I161" s="76"/>
      <c r="J161" s="76"/>
      <c r="K161" s="76"/>
    </row>
    <row r="162" customFormat="false" ht="17" hidden="false" customHeight="true" outlineLevel="0" collapsed="false">
      <c r="A162" s="75" t="s">
        <v>45</v>
      </c>
      <c r="B162" s="75"/>
      <c r="C162" s="76" t="s">
        <v>46</v>
      </c>
      <c r="D162" s="76"/>
      <c r="E162" s="76"/>
      <c r="F162" s="76"/>
      <c r="G162" s="76"/>
      <c r="H162" s="76"/>
      <c r="I162" s="76"/>
      <c r="J162" s="76"/>
      <c r="K162" s="76"/>
    </row>
    <row r="163" customFormat="false" ht="17" hidden="false" customHeight="true" outlineLevel="0" collapsed="false">
      <c r="A163" s="77" t="s">
        <v>47</v>
      </c>
      <c r="B163" s="77"/>
      <c r="C163" s="76" t="s">
        <v>48</v>
      </c>
      <c r="D163" s="76"/>
      <c r="E163" s="76"/>
      <c r="F163" s="76"/>
      <c r="G163" s="76"/>
      <c r="H163" s="76"/>
      <c r="I163" s="76"/>
      <c r="J163" s="76"/>
      <c r="K163" s="76"/>
    </row>
    <row r="164" customFormat="false" ht="17" hidden="false" customHeight="true" outlineLevel="0" collapsed="false">
      <c r="A164" s="75" t="s">
        <v>49</v>
      </c>
      <c r="B164" s="75"/>
      <c r="C164" s="76" t="s">
        <v>50</v>
      </c>
      <c r="D164" s="76"/>
      <c r="E164" s="76"/>
      <c r="F164" s="76"/>
      <c r="G164" s="76"/>
      <c r="H164" s="76"/>
      <c r="I164" s="76"/>
      <c r="J164" s="76"/>
      <c r="K164" s="76"/>
    </row>
    <row r="165" customFormat="false" ht="17" hidden="false" customHeight="true" outlineLevel="0" collapsed="false">
      <c r="A165" s="75" t="s">
        <v>33</v>
      </c>
      <c r="B165" s="75"/>
      <c r="C165" s="76" t="s">
        <v>51</v>
      </c>
      <c r="D165" s="76"/>
      <c r="E165" s="76"/>
      <c r="F165" s="76"/>
      <c r="G165" s="76"/>
      <c r="H165" s="76"/>
      <c r="I165" s="76"/>
      <c r="J165" s="76"/>
      <c r="K165" s="76"/>
    </row>
    <row r="166" s="4" customFormat="true" ht="17" hidden="false" customHeight="true" outlineLevel="0" collapsed="false">
      <c r="A166" s="77" t="s">
        <v>52</v>
      </c>
      <c r="B166" s="77"/>
      <c r="C166" s="78" t="s">
        <v>53</v>
      </c>
      <c r="D166" s="78"/>
      <c r="E166" s="78"/>
      <c r="F166" s="78"/>
      <c r="G166" s="78"/>
      <c r="H166" s="78"/>
      <c r="I166" s="78"/>
      <c r="J166" s="78"/>
      <c r="K166" s="78"/>
    </row>
    <row r="167" s="4" customFormat="true" ht="17" hidden="false" customHeight="true" outlineLevel="0" collapsed="false">
      <c r="A167" s="77" t="s">
        <v>54</v>
      </c>
      <c r="B167" s="77"/>
      <c r="C167" s="76" t="s">
        <v>55</v>
      </c>
      <c r="D167" s="76"/>
      <c r="E167" s="76"/>
      <c r="F167" s="76"/>
      <c r="G167" s="76"/>
      <c r="H167" s="76"/>
      <c r="I167" s="76"/>
      <c r="J167" s="76"/>
      <c r="K167" s="76"/>
    </row>
    <row r="168" s="4" customFormat="true" ht="15" hidden="false" customHeight="false" outlineLevel="0" collapsed="false">
      <c r="A168" s="1"/>
      <c r="B168" s="2"/>
      <c r="C168" s="3"/>
      <c r="D168" s="2"/>
      <c r="E168" s="2"/>
      <c r="F168" s="2"/>
      <c r="G168" s="2"/>
      <c r="H168" s="2"/>
      <c r="I168" s="2"/>
      <c r="J168" s="2"/>
      <c r="K168" s="2"/>
    </row>
    <row r="169" s="4" customFormat="true" ht="15" hidden="false" customHeight="false" outlineLevel="0" collapsed="false">
      <c r="A169" s="1"/>
      <c r="B169" s="2"/>
      <c r="C169" s="3"/>
      <c r="D169" s="2"/>
      <c r="E169" s="2"/>
      <c r="F169" s="2"/>
      <c r="G169" s="2"/>
      <c r="H169" s="2"/>
      <c r="I169" s="2"/>
      <c r="J169" s="2"/>
      <c r="K169" s="2"/>
    </row>
    <row r="170" s="4" customFormat="true" ht="19.3" hidden="false" customHeight="true" outlineLevel="0" collapsed="false">
      <c r="A170" s="73" t="s">
        <v>56</v>
      </c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="4" customFormat="true" ht="18.45" hidden="false" customHeight="true" outlineLevel="0" collapsed="false">
      <c r="A171" s="79" t="s">
        <v>57</v>
      </c>
      <c r="B171" s="79"/>
      <c r="C171" s="79"/>
      <c r="D171" s="80" t="s">
        <v>58</v>
      </c>
      <c r="E171" s="80"/>
      <c r="F171" s="80"/>
      <c r="G171" s="80"/>
      <c r="H171" s="80"/>
      <c r="I171" s="80"/>
      <c r="J171" s="80"/>
      <c r="K171" s="80"/>
    </row>
    <row r="172" s="4" customFormat="true" ht="17" hidden="false" customHeight="true" outlineLevel="0" collapsed="false">
      <c r="A172" s="81" t="s">
        <v>59</v>
      </c>
      <c r="B172" s="81"/>
      <c r="C172" s="81"/>
      <c r="D172" s="81"/>
      <c r="E172" s="82" t="s">
        <v>60</v>
      </c>
      <c r="F172" s="83" t="s">
        <v>61</v>
      </c>
      <c r="G172" s="83"/>
      <c r="H172" s="83"/>
      <c r="I172" s="83"/>
      <c r="J172" s="83"/>
      <c r="K172" s="84"/>
    </row>
    <row r="173" s="4" customFormat="true" ht="17" hidden="false" customHeight="true" outlineLevel="0" collapsed="false">
      <c r="A173" s="81" t="s">
        <v>62</v>
      </c>
      <c r="B173" s="81"/>
      <c r="C173" s="81"/>
      <c r="D173" s="81"/>
      <c r="E173" s="82" t="s">
        <v>63</v>
      </c>
      <c r="F173" s="83" t="s">
        <v>64</v>
      </c>
      <c r="G173" s="83" t="s">
        <v>65</v>
      </c>
      <c r="H173" s="83"/>
      <c r="I173" s="83"/>
      <c r="J173" s="83"/>
      <c r="K173" s="84"/>
    </row>
    <row r="174" s="4" customFormat="true" ht="17" hidden="false" customHeight="true" outlineLevel="0" collapsed="false">
      <c r="A174" s="81" t="s">
        <v>66</v>
      </c>
      <c r="B174" s="81"/>
      <c r="C174" s="81"/>
      <c r="D174" s="81"/>
      <c r="E174" s="82" t="s">
        <v>67</v>
      </c>
      <c r="F174" s="83" t="s">
        <v>68</v>
      </c>
      <c r="G174" s="83"/>
      <c r="H174" s="83"/>
      <c r="I174" s="83"/>
      <c r="J174" s="83"/>
      <c r="K174" s="84"/>
    </row>
    <row r="175" s="4" customFormat="true" ht="17" hidden="false" customHeight="true" outlineLevel="0" collapsed="false">
      <c r="A175" s="81" t="s">
        <v>69</v>
      </c>
      <c r="B175" s="81"/>
      <c r="C175" s="81"/>
      <c r="D175" s="81"/>
      <c r="E175" s="82" t="s">
        <v>70</v>
      </c>
      <c r="F175" s="83"/>
      <c r="G175" s="83"/>
      <c r="H175" s="83"/>
      <c r="I175" s="83"/>
      <c r="J175" s="83"/>
      <c r="K175" s="84"/>
    </row>
    <row r="176" customFormat="false" ht="17" hidden="false" customHeight="true" outlineLevel="0" collapsed="false">
      <c r="A176" s="85" t="s">
        <v>71</v>
      </c>
      <c r="B176" s="85"/>
      <c r="C176" s="85"/>
      <c r="D176" s="85"/>
      <c r="E176" s="82" t="s">
        <v>72</v>
      </c>
      <c r="F176" s="83" t="s">
        <v>73</v>
      </c>
      <c r="G176" s="83" t="s">
        <v>74</v>
      </c>
      <c r="H176" s="83" t="s">
        <v>75</v>
      </c>
      <c r="I176" s="83" t="s">
        <v>76</v>
      </c>
      <c r="J176" s="83" t="s">
        <v>77</v>
      </c>
      <c r="K176" s="84" t="s">
        <v>78</v>
      </c>
    </row>
    <row r="178" customFormat="false" ht="15" hidden="false" customHeight="true" outlineLevel="0" collapsed="false">
      <c r="A178" s="4"/>
      <c r="B178" s="4"/>
    </row>
    <row r="179" customFormat="false" ht="19.3" hidden="false" customHeight="true" outlineLevel="0" collapsed="false">
      <c r="A179" s="73" t="s">
        <v>79</v>
      </c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customFormat="false" ht="18.45" hidden="false" customHeight="true" outlineLevel="0" collapsed="false">
      <c r="A180" s="86" t="s">
        <v>80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8"/>
    </row>
    <row r="181" customFormat="false" ht="17" hidden="false" customHeight="true" outlineLevel="0" collapsed="false">
      <c r="A181" s="89" t="s">
        <v>81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90"/>
    </row>
    <row r="182" customFormat="false" ht="17" hidden="false" customHeight="true" outlineLevel="0" collapsed="false">
      <c r="A182" s="89" t="s">
        <v>82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90"/>
    </row>
    <row r="183" customFormat="false" ht="17" hidden="false" customHeight="true" outlineLevel="0" collapsed="false">
      <c r="A183" s="89" t="s">
        <v>83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90"/>
    </row>
    <row r="184" customFormat="false" ht="17" hidden="false" customHeight="true" outlineLevel="0" collapsed="false">
      <c r="A184" s="91" t="s">
        <v>84</v>
      </c>
      <c r="B184" s="32"/>
      <c r="C184" s="92"/>
      <c r="D184" s="93"/>
      <c r="E184" s="93"/>
      <c r="F184" s="93"/>
      <c r="G184" s="93"/>
      <c r="H184" s="93"/>
      <c r="I184" s="93"/>
      <c r="J184" s="93"/>
      <c r="K184" s="94"/>
    </row>
    <row r="185" customFormat="false" ht="17" hidden="false" customHeight="true" outlineLevel="0" collapsed="false">
      <c r="A185" s="89" t="s">
        <v>85</v>
      </c>
      <c r="B185" s="93"/>
      <c r="C185" s="92"/>
      <c r="D185" s="93"/>
      <c r="E185" s="93"/>
      <c r="F185" s="93"/>
      <c r="G185" s="93"/>
      <c r="H185" s="93"/>
      <c r="I185" s="93"/>
      <c r="J185" s="93"/>
      <c r="K185" s="94"/>
    </row>
    <row r="186" customFormat="false" ht="18.45" hidden="false" customHeight="true" outlineLevel="0" collapsed="false">
      <c r="A186" s="95" t="s">
        <v>86</v>
      </c>
      <c r="B186" s="96"/>
      <c r="C186" s="97"/>
      <c r="D186" s="96"/>
      <c r="E186" s="96"/>
      <c r="F186" s="96"/>
      <c r="G186" s="96"/>
      <c r="H186" s="96"/>
      <c r="I186" s="96"/>
      <c r="J186" s="96"/>
      <c r="K186" s="98"/>
    </row>
    <row r="187" customFormat="false" ht="17" hidden="false" customHeight="true" outlineLevel="0" collapsed="false">
      <c r="A187" s="89" t="s">
        <v>87</v>
      </c>
      <c r="B187" s="93"/>
      <c r="C187" s="92"/>
      <c r="D187" s="93"/>
      <c r="E187" s="93"/>
      <c r="F187" s="93"/>
      <c r="G187" s="93"/>
      <c r="H187" s="93"/>
      <c r="I187" s="93"/>
      <c r="J187" s="93"/>
      <c r="K187" s="94"/>
    </row>
    <row r="188" customFormat="false" ht="17" hidden="false" customHeight="true" outlineLevel="0" collapsed="false">
      <c r="A188" s="89" t="s">
        <v>88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90"/>
    </row>
    <row r="189" customFormat="false" ht="17" hidden="false" customHeight="true" outlineLevel="0" collapsed="false">
      <c r="A189" s="89" t="s">
        <v>89</v>
      </c>
      <c r="B189" s="93"/>
      <c r="C189" s="92"/>
      <c r="D189" s="93"/>
      <c r="E189" s="93"/>
      <c r="F189" s="93"/>
      <c r="G189" s="93"/>
      <c r="H189" s="93"/>
      <c r="I189" s="93"/>
      <c r="J189" s="93"/>
      <c r="K189" s="94"/>
    </row>
    <row r="190" customFormat="false" ht="17" hidden="false" customHeight="true" outlineLevel="0" collapsed="false">
      <c r="A190" s="89" t="s">
        <v>90</v>
      </c>
      <c r="B190" s="93"/>
      <c r="C190" s="92"/>
      <c r="D190" s="93"/>
      <c r="E190" s="93"/>
      <c r="F190" s="93"/>
      <c r="G190" s="93"/>
      <c r="H190" s="93"/>
      <c r="I190" s="93"/>
      <c r="J190" s="93"/>
      <c r="K190" s="94"/>
    </row>
    <row r="191" customFormat="false" ht="18.45" hidden="false" customHeight="true" outlineLevel="0" collapsed="false">
      <c r="A191" s="99" t="s">
        <v>91</v>
      </c>
      <c r="B191" s="100"/>
      <c r="C191" s="97"/>
      <c r="D191" s="96"/>
      <c r="E191" s="96"/>
      <c r="F191" s="96"/>
      <c r="G191" s="96"/>
      <c r="H191" s="96"/>
      <c r="I191" s="96"/>
      <c r="J191" s="96"/>
      <c r="K191" s="98"/>
    </row>
    <row r="192" customFormat="false" ht="17" hidden="false" customHeight="true" outlineLevel="0" collapsed="false">
      <c r="A192" s="89" t="s">
        <v>92</v>
      </c>
      <c r="B192" s="93"/>
      <c r="C192" s="92"/>
      <c r="D192" s="93"/>
      <c r="E192" s="93"/>
      <c r="F192" s="93"/>
      <c r="G192" s="93"/>
      <c r="H192" s="93"/>
      <c r="I192" s="93"/>
      <c r="J192" s="93"/>
      <c r="K192" s="94"/>
    </row>
    <row r="193" customFormat="false" ht="17" hidden="false" customHeight="true" outlineLevel="0" collapsed="false">
      <c r="A193" s="89" t="s">
        <v>93</v>
      </c>
      <c r="B193" s="93"/>
      <c r="C193" s="92"/>
      <c r="D193" s="93"/>
      <c r="E193" s="93"/>
      <c r="F193" s="93"/>
      <c r="G193" s="93"/>
      <c r="H193" s="93"/>
      <c r="I193" s="93"/>
      <c r="J193" s="93"/>
      <c r="K193" s="94"/>
    </row>
    <row r="194" customFormat="false" ht="18.45" hidden="false" customHeight="true" outlineLevel="0" collapsed="false">
      <c r="A194" s="99" t="s">
        <v>94</v>
      </c>
      <c r="B194" s="96"/>
      <c r="C194" s="97"/>
      <c r="D194" s="96"/>
      <c r="E194" s="96"/>
      <c r="F194" s="96"/>
      <c r="G194" s="96"/>
      <c r="H194" s="96"/>
      <c r="I194" s="96"/>
      <c r="J194" s="96"/>
      <c r="K194" s="98"/>
    </row>
    <row r="195" customFormat="false" ht="17" hidden="false" customHeight="true" outlineLevel="0" collapsed="false">
      <c r="A195" s="89" t="s">
        <v>95</v>
      </c>
      <c r="B195" s="93"/>
      <c r="C195" s="92"/>
      <c r="D195" s="93"/>
      <c r="E195" s="93"/>
      <c r="F195" s="93"/>
      <c r="G195" s="93"/>
      <c r="H195" s="93"/>
      <c r="I195" s="93"/>
      <c r="J195" s="93"/>
      <c r="K195" s="94"/>
    </row>
    <row r="196" customFormat="false" ht="18.45" hidden="false" customHeight="true" outlineLevel="0" collapsed="false">
      <c r="A196" s="99" t="s">
        <v>96</v>
      </c>
      <c r="B196" s="100"/>
      <c r="C196" s="97"/>
      <c r="D196" s="96"/>
      <c r="E196" s="96"/>
      <c r="F196" s="96"/>
      <c r="G196" s="96"/>
      <c r="H196" s="96"/>
      <c r="I196" s="96"/>
      <c r="J196" s="96"/>
      <c r="K196" s="98"/>
    </row>
    <row r="197" customFormat="false" ht="17" hidden="false" customHeight="true" outlineLevel="0" collapsed="false">
      <c r="A197" s="101" t="s">
        <v>97</v>
      </c>
      <c r="B197" s="93"/>
      <c r="C197" s="92"/>
      <c r="D197" s="93"/>
      <c r="E197" s="93"/>
      <c r="F197" s="93"/>
      <c r="G197" s="93"/>
      <c r="H197" s="93"/>
      <c r="I197" s="93"/>
      <c r="J197" s="93"/>
      <c r="K197" s="94"/>
    </row>
    <row r="198" customFormat="false" ht="17" hidden="false" customHeight="true" outlineLevel="0" collapsed="false">
      <c r="A198" s="89" t="s">
        <v>98</v>
      </c>
      <c r="B198" s="32"/>
      <c r="C198" s="92"/>
      <c r="D198" s="93"/>
      <c r="E198" s="93"/>
      <c r="F198" s="93"/>
      <c r="G198" s="93"/>
      <c r="H198" s="93"/>
      <c r="I198" s="93"/>
      <c r="J198" s="93"/>
      <c r="K198" s="94"/>
    </row>
    <row r="199" customFormat="false" ht="17" hidden="false" customHeight="true" outlineLevel="0" collapsed="false">
      <c r="A199" s="89" t="s">
        <v>99</v>
      </c>
      <c r="B199" s="32"/>
      <c r="C199" s="92"/>
      <c r="D199" s="93"/>
      <c r="E199" s="93"/>
      <c r="F199" s="93"/>
      <c r="G199" s="93"/>
      <c r="H199" s="93"/>
      <c r="I199" s="93"/>
      <c r="J199" s="93"/>
      <c r="K199" s="94"/>
    </row>
    <row r="200" customFormat="false" ht="17" hidden="false" customHeight="true" outlineLevel="0" collapsed="false">
      <c r="A200" s="89" t="s">
        <v>100</v>
      </c>
      <c r="B200" s="32"/>
      <c r="C200" s="92"/>
      <c r="D200" s="93"/>
      <c r="E200" s="93"/>
      <c r="F200" s="93"/>
      <c r="G200" s="93"/>
      <c r="H200" s="93"/>
      <c r="I200" s="93"/>
      <c r="J200" s="93"/>
      <c r="K200" s="94"/>
    </row>
    <row r="201" customFormat="false" ht="17" hidden="false" customHeight="true" outlineLevel="0" collapsed="false">
      <c r="A201" s="89" t="s">
        <v>101</v>
      </c>
      <c r="B201" s="32"/>
      <c r="C201" s="92"/>
      <c r="D201" s="93"/>
      <c r="E201" s="93"/>
      <c r="F201" s="93"/>
      <c r="G201" s="93"/>
      <c r="H201" s="93"/>
      <c r="I201" s="93"/>
      <c r="J201" s="93"/>
      <c r="K201" s="94"/>
    </row>
    <row r="202" customFormat="false" ht="17" hidden="false" customHeight="true" outlineLevel="0" collapsed="false">
      <c r="A202" s="89" t="s">
        <v>102</v>
      </c>
      <c r="B202" s="32"/>
      <c r="C202" s="92"/>
      <c r="D202" s="93"/>
      <c r="E202" s="93"/>
      <c r="F202" s="93"/>
      <c r="G202" s="93"/>
      <c r="H202" s="93"/>
      <c r="I202" s="93"/>
      <c r="J202" s="93"/>
      <c r="K202" s="94"/>
    </row>
    <row r="203" customFormat="false" ht="17" hidden="false" customHeight="true" outlineLevel="0" collapsed="false">
      <c r="A203" s="102" t="s">
        <v>103</v>
      </c>
      <c r="B203" s="93"/>
      <c r="C203" s="92"/>
      <c r="D203" s="93"/>
      <c r="E203" s="93"/>
      <c r="F203" s="93"/>
      <c r="G203" s="93"/>
      <c r="H203" s="93"/>
      <c r="I203" s="93"/>
      <c r="J203" s="93"/>
      <c r="K203" s="94"/>
    </row>
    <row r="204" customFormat="false" ht="17" hidden="false" customHeight="true" outlineLevel="0" collapsed="false">
      <c r="A204" s="102" t="s">
        <v>104</v>
      </c>
      <c r="B204" s="93"/>
      <c r="C204" s="92"/>
      <c r="D204" s="93"/>
      <c r="E204" s="93"/>
      <c r="F204" s="93"/>
      <c r="G204" s="93"/>
      <c r="H204" s="93"/>
      <c r="I204" s="93"/>
      <c r="J204" s="93"/>
      <c r="K204" s="94"/>
    </row>
    <row r="205" customFormat="false" ht="17" hidden="false" customHeight="true" outlineLevel="0" collapsed="false">
      <c r="A205" s="103" t="s">
        <v>105</v>
      </c>
      <c r="B205" s="104"/>
      <c r="C205" s="105"/>
      <c r="D205" s="104"/>
      <c r="E205" s="104"/>
      <c r="F205" s="104"/>
      <c r="G205" s="104"/>
      <c r="H205" s="104"/>
      <c r="I205" s="104"/>
      <c r="J205" s="104"/>
      <c r="K205" s="106"/>
    </row>
    <row r="208" customFormat="false" ht="1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customFormat="false" ht="1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8">
    <mergeCell ref="B5:K5"/>
    <mergeCell ref="A159:B159"/>
    <mergeCell ref="C159:K159"/>
    <mergeCell ref="A160:B160"/>
    <mergeCell ref="C160:K160"/>
    <mergeCell ref="A161:B161"/>
    <mergeCell ref="C161:K161"/>
    <mergeCell ref="A162:B162"/>
    <mergeCell ref="C162:K162"/>
    <mergeCell ref="A163:B163"/>
    <mergeCell ref="C163:K163"/>
    <mergeCell ref="A164:B164"/>
    <mergeCell ref="C164:K164"/>
    <mergeCell ref="A165:B165"/>
    <mergeCell ref="C165:K165"/>
    <mergeCell ref="A166:B166"/>
    <mergeCell ref="C166:K166"/>
    <mergeCell ref="A167:B167"/>
    <mergeCell ref="C167:K167"/>
    <mergeCell ref="A170:K170"/>
    <mergeCell ref="A171:C171"/>
    <mergeCell ref="D171:K171"/>
    <mergeCell ref="A172:D172"/>
    <mergeCell ref="A173:D173"/>
    <mergeCell ref="A174:D174"/>
    <mergeCell ref="A175:D175"/>
    <mergeCell ref="A176:D176"/>
    <mergeCell ref="A179:K179"/>
  </mergeCells>
  <printOptions headings="false" gridLines="false" gridLinesSet="true" horizontalCentered="true" verticalCentered="false"/>
  <pageMargins left="0.236111111111111" right="0.236111111111111" top="0.98125" bottom="0.747916666666667" header="0.511811023622047" footer="0.511811023622047"/>
  <pageSetup paperSize="9" scale="4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8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56"/>
  <sheetViews>
    <sheetView showFormulas="false" showGridLines="true" showRowColHeaders="true" showZeros="true" rightToLeft="false" tabSelected="false" showOutlineSymbols="true" defaultGridColor="true" view="normal" topLeftCell="A136" colorId="64" zoomScale="110" zoomScaleNormal="110" zoomScalePageLayoutView="100" workbookViewId="0">
      <selection pane="topLeft" activeCell="I127" activeCellId="0" sqref="I127"/>
    </sheetView>
  </sheetViews>
  <sheetFormatPr defaultColWidth="11.53515625" defaultRowHeight="15" customHeight="true" zeroHeight="false" outlineLevelRow="0" outlineLevelCol="0"/>
  <cols>
    <col collapsed="false" customWidth="true" hidden="false" outlineLevel="0" max="1" min="1" style="107" width="22.15"/>
    <col collapsed="false" customWidth="true" hidden="false" outlineLevel="0" max="11" min="2" style="107" width="15.8"/>
    <col collapsed="false" customWidth="true" hidden="false" outlineLevel="0" max="13" min="12" style="107" width="10.66"/>
  </cols>
  <sheetData>
    <row r="1" customFormat="false" ht="15" hidden="false" customHeight="true" outlineLevel="0" collapsed="false">
      <c r="A1" s="108" t="s">
        <v>106</v>
      </c>
    </row>
    <row r="5" customFormat="false" ht="24.45" hidden="false" customHeight="false" outlineLevel="0" collapsed="false">
      <c r="A5" s="6" t="s">
        <v>107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customFormat="false" ht="24.4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customFormat="false" ht="24.45" hidden="false" customHeight="false" outlineLevel="0" collapsed="false">
      <c r="B7" s="7"/>
      <c r="C7" s="7"/>
      <c r="D7" s="7"/>
      <c r="E7" s="7"/>
      <c r="F7" s="7"/>
      <c r="G7" s="7"/>
      <c r="H7" s="7"/>
    </row>
    <row r="8" customFormat="false" ht="15" hidden="false" customHeight="false" outlineLevel="0" collapsed="false">
      <c r="A8" s="109"/>
      <c r="B8" s="110"/>
      <c r="C8" s="110"/>
      <c r="D8" s="111"/>
      <c r="E8" s="112"/>
      <c r="F8" s="112"/>
      <c r="G8" s="112"/>
      <c r="H8" s="112"/>
    </row>
    <row r="9" customFormat="false" ht="57.45" hidden="false" customHeight="false" outlineLevel="0" collapsed="false">
      <c r="A9" s="14"/>
      <c r="B9" s="15" t="s">
        <v>1</v>
      </c>
      <c r="C9" s="15" t="s">
        <v>2</v>
      </c>
      <c r="D9" s="16" t="s">
        <v>3</v>
      </c>
      <c r="E9" s="17" t="s">
        <v>4</v>
      </c>
      <c r="F9" s="18" t="s">
        <v>5</v>
      </c>
      <c r="G9" s="19" t="s">
        <v>6</v>
      </c>
      <c r="H9" s="15" t="s">
        <v>7</v>
      </c>
      <c r="I9" s="20" t="s">
        <v>8</v>
      </c>
      <c r="J9" s="20" t="s">
        <v>9</v>
      </c>
      <c r="K9" s="20" t="s">
        <v>10</v>
      </c>
      <c r="L9" s="113"/>
      <c r="M9" s="113"/>
    </row>
    <row r="10" customFormat="false" ht="15" hidden="false" customHeight="false" outlineLevel="0" collapsed="false">
      <c r="A10" s="23" t="s">
        <v>12</v>
      </c>
      <c r="B10" s="24" t="n">
        <v>75.14</v>
      </c>
      <c r="C10" s="24" t="n">
        <v>27.12</v>
      </c>
      <c r="D10" s="25" t="n">
        <v>1356.38</v>
      </c>
      <c r="E10" s="26" t="n">
        <v>175.88</v>
      </c>
      <c r="F10" s="27" t="n">
        <v>125.16</v>
      </c>
      <c r="G10" s="28" t="n">
        <v>105.3</v>
      </c>
      <c r="H10" s="29" t="n">
        <v>89.7</v>
      </c>
      <c r="I10" s="24"/>
      <c r="J10" s="24"/>
      <c r="K10" s="24"/>
    </row>
    <row r="11" customFormat="false" ht="15" hidden="false" customHeight="false" outlineLevel="0" collapsed="false">
      <c r="A11" s="23" t="s">
        <v>13</v>
      </c>
      <c r="B11" s="24" t="n">
        <v>72.56</v>
      </c>
      <c r="C11" s="24" t="n">
        <v>51.58</v>
      </c>
      <c r="D11" s="25" t="n">
        <v>1303.5</v>
      </c>
      <c r="E11" s="26" t="n">
        <v>174.82</v>
      </c>
      <c r="F11" s="27" t="n">
        <v>102.54</v>
      </c>
      <c r="G11" s="28" t="n">
        <v>100.32</v>
      </c>
      <c r="H11" s="29" t="n">
        <v>97.52</v>
      </c>
      <c r="I11" s="24"/>
      <c r="J11" s="24"/>
      <c r="K11" s="24"/>
    </row>
    <row r="12" customFormat="false" ht="15" hidden="false" customHeight="false" outlineLevel="0" collapsed="false">
      <c r="A12" s="23" t="s">
        <v>14</v>
      </c>
      <c r="B12" s="24" t="n">
        <v>78</v>
      </c>
      <c r="C12" s="24" t="n">
        <v>35.8</v>
      </c>
      <c r="D12" s="25" t="n">
        <v>1520.3</v>
      </c>
      <c r="E12" s="26" t="n">
        <v>218.64</v>
      </c>
      <c r="F12" s="27" t="n">
        <v>118.7</v>
      </c>
      <c r="G12" s="28" t="n">
        <v>117.16</v>
      </c>
      <c r="H12" s="29" t="n">
        <v>102.06</v>
      </c>
      <c r="I12" s="24"/>
      <c r="J12" s="24"/>
      <c r="K12" s="24"/>
    </row>
    <row r="13" customFormat="false" ht="15" hidden="false" customHeight="false" outlineLevel="0" collapsed="false">
      <c r="A13" s="23" t="s">
        <v>15</v>
      </c>
      <c r="B13" s="24" t="n">
        <v>70.92</v>
      </c>
      <c r="C13" s="24" t="n">
        <v>10.2</v>
      </c>
      <c r="D13" s="25" t="n">
        <v>1726.94</v>
      </c>
      <c r="E13" s="26" t="n">
        <v>268.34</v>
      </c>
      <c r="F13" s="27" t="n">
        <v>182.96</v>
      </c>
      <c r="G13" s="28" t="n">
        <v>145.34</v>
      </c>
      <c r="H13" s="29" t="n">
        <v>166.02</v>
      </c>
      <c r="I13" s="24"/>
      <c r="J13" s="24"/>
      <c r="K13" s="24"/>
    </row>
    <row r="14" customFormat="false" ht="15" hidden="false" customHeight="false" outlineLevel="0" collapsed="false">
      <c r="A14" s="23" t="s">
        <v>16</v>
      </c>
      <c r="B14" s="24" t="n">
        <v>74.78</v>
      </c>
      <c r="C14" s="24" t="n">
        <v>2.84</v>
      </c>
      <c r="D14" s="25" t="n">
        <v>2077.62</v>
      </c>
      <c r="E14" s="26" t="n">
        <v>296.4</v>
      </c>
      <c r="F14" s="27" t="n">
        <v>263.7</v>
      </c>
      <c r="G14" s="28" t="n">
        <v>177.74</v>
      </c>
      <c r="H14" s="29" t="n">
        <v>184.94</v>
      </c>
      <c r="I14" s="24"/>
      <c r="J14" s="24"/>
      <c r="K14" s="24"/>
    </row>
    <row r="15" customFormat="false" ht="15" hidden="false" customHeight="false" outlineLevel="0" collapsed="false">
      <c r="A15" s="23" t="s">
        <v>17</v>
      </c>
      <c r="B15" s="24" t="n">
        <v>66.26</v>
      </c>
      <c r="C15" s="24" t="n">
        <v>7.48</v>
      </c>
      <c r="D15" s="25" t="n">
        <v>2224.44</v>
      </c>
      <c r="E15" s="26" t="n">
        <v>301.04</v>
      </c>
      <c r="F15" s="27" t="n">
        <v>287.2</v>
      </c>
      <c r="G15" s="28" t="n">
        <v>169.74</v>
      </c>
      <c r="H15" s="29" t="n">
        <v>179.16</v>
      </c>
      <c r="I15" s="24"/>
      <c r="J15" s="24"/>
      <c r="K15" s="24"/>
    </row>
    <row r="16" customFormat="false" ht="15" hidden="false" customHeight="false" outlineLevel="0" collapsed="false">
      <c r="A16" s="23" t="s">
        <v>18</v>
      </c>
      <c r="B16" s="24" t="n">
        <v>75.32</v>
      </c>
      <c r="C16" s="24" t="n">
        <v>9.94</v>
      </c>
      <c r="D16" s="25" t="n">
        <v>2499.24</v>
      </c>
      <c r="E16" s="26" t="n">
        <v>319.44</v>
      </c>
      <c r="F16" s="27" t="n">
        <v>369.34</v>
      </c>
      <c r="G16" s="28" t="n">
        <v>171.3</v>
      </c>
      <c r="H16" s="29" t="n">
        <v>192.96</v>
      </c>
      <c r="I16" s="24"/>
      <c r="J16" s="24"/>
      <c r="K16" s="24"/>
    </row>
    <row r="17" customFormat="false" ht="15" hidden="false" customHeight="false" outlineLevel="0" collapsed="false">
      <c r="A17" s="23" t="s">
        <v>19</v>
      </c>
      <c r="B17" s="24" t="n">
        <v>67.58</v>
      </c>
      <c r="C17" s="24" t="n">
        <v>2.66</v>
      </c>
      <c r="D17" s="25" t="n">
        <v>2502.3</v>
      </c>
      <c r="E17" s="26" t="n">
        <v>307.52</v>
      </c>
      <c r="F17" s="27" t="n">
        <v>365.68</v>
      </c>
      <c r="G17" s="28" t="n">
        <v>186.84</v>
      </c>
      <c r="H17" s="29" t="n">
        <v>223.26</v>
      </c>
      <c r="I17" s="24"/>
      <c r="J17" s="24"/>
      <c r="K17" s="24"/>
    </row>
    <row r="18" customFormat="false" ht="15" hidden="false" customHeight="false" outlineLevel="0" collapsed="false">
      <c r="A18" s="23" t="s">
        <v>20</v>
      </c>
      <c r="B18" s="24" t="n">
        <v>60.94</v>
      </c>
      <c r="C18" s="24" t="n">
        <v>17.9</v>
      </c>
      <c r="D18" s="25" t="n">
        <v>2145.92</v>
      </c>
      <c r="E18" s="26" t="n">
        <v>261.12</v>
      </c>
      <c r="F18" s="27" t="n">
        <v>308.02</v>
      </c>
      <c r="G18" s="28" t="n">
        <v>168.36</v>
      </c>
      <c r="H18" s="29" t="n">
        <v>188.6</v>
      </c>
      <c r="I18" s="24"/>
      <c r="J18" s="24"/>
      <c r="K18" s="24"/>
    </row>
    <row r="19" customFormat="false" ht="15" hidden="false" customHeight="false" outlineLevel="0" collapsed="false">
      <c r="A19" s="23" t="s">
        <v>21</v>
      </c>
      <c r="B19" s="24" t="n">
        <v>81.64</v>
      </c>
      <c r="C19" s="24" t="n">
        <v>18.44</v>
      </c>
      <c r="D19" s="25" t="n">
        <v>1988.3</v>
      </c>
      <c r="E19" s="26" t="n">
        <v>250</v>
      </c>
      <c r="F19" s="27" t="n">
        <v>241.48</v>
      </c>
      <c r="G19" s="28" t="n">
        <v>160.58</v>
      </c>
      <c r="H19" s="29" t="n">
        <v>116</v>
      </c>
      <c r="I19" s="24"/>
      <c r="J19" s="24"/>
      <c r="K19" s="24"/>
    </row>
    <row r="20" customFormat="false" ht="15" hidden="false" customHeight="false" outlineLevel="0" collapsed="false">
      <c r="A20" s="23" t="s">
        <v>22</v>
      </c>
      <c r="B20" s="24" t="n">
        <v>108.4</v>
      </c>
      <c r="C20" s="24" t="n">
        <v>17.1</v>
      </c>
      <c r="D20" s="25" t="n">
        <v>1557.56</v>
      </c>
      <c r="E20" s="26" t="n">
        <v>205.32</v>
      </c>
      <c r="F20" s="27" t="n">
        <v>132</v>
      </c>
      <c r="G20" s="28" t="n">
        <v>137.26</v>
      </c>
      <c r="H20" s="29" t="n">
        <v>91.28</v>
      </c>
      <c r="I20" s="24"/>
      <c r="J20" s="24"/>
      <c r="K20" s="24"/>
    </row>
    <row r="21" customFormat="false" ht="15" hidden="false" customHeight="false" outlineLevel="0" collapsed="false">
      <c r="A21" s="23" t="s">
        <v>23</v>
      </c>
      <c r="B21" s="24" t="n">
        <v>71.08</v>
      </c>
      <c r="C21" s="24" t="n">
        <v>9.94</v>
      </c>
      <c r="D21" s="25" t="n">
        <v>1423.54</v>
      </c>
      <c r="E21" s="26" t="n">
        <v>193.34</v>
      </c>
      <c r="F21" s="27" t="n">
        <v>99.44</v>
      </c>
      <c r="G21" s="28" t="n">
        <v>106.88</v>
      </c>
      <c r="H21" s="29" t="n">
        <v>83.82</v>
      </c>
      <c r="I21" s="24"/>
      <c r="J21" s="24"/>
      <c r="K21" s="24"/>
    </row>
    <row r="22" customFormat="false" ht="15" hidden="false" customHeight="false" outlineLevel="0" collapsed="false">
      <c r="A22" s="33" t="s">
        <v>24</v>
      </c>
      <c r="B22" s="34" t="n">
        <v>902.62</v>
      </c>
      <c r="C22" s="34" t="n">
        <v>211</v>
      </c>
      <c r="D22" s="35" t="n">
        <v>22326.04</v>
      </c>
      <c r="E22" s="36" t="n">
        <v>2971.86</v>
      </c>
      <c r="F22" s="37" t="n">
        <v>2596.22</v>
      </c>
      <c r="G22" s="38" t="n">
        <v>1746.82</v>
      </c>
      <c r="H22" s="34" t="n">
        <v>1715.32</v>
      </c>
      <c r="I22" s="39" t="n">
        <v>0</v>
      </c>
      <c r="J22" s="39"/>
      <c r="K22" s="39"/>
    </row>
    <row r="23" customFormat="false" ht="15" hidden="false" customHeight="false" outlineLevel="0" collapsed="false">
      <c r="A23" s="40" t="s">
        <v>25</v>
      </c>
      <c r="B23" s="41" t="n">
        <v>914.6</v>
      </c>
      <c r="C23" s="41" t="n">
        <v>381.9</v>
      </c>
      <c r="D23" s="41" t="n">
        <v>23060.46</v>
      </c>
      <c r="E23" s="41" t="n">
        <v>2969.74</v>
      </c>
      <c r="F23" s="41" t="n">
        <v>2786.64</v>
      </c>
      <c r="G23" s="41" t="n">
        <v>1555.28</v>
      </c>
      <c r="H23" s="41" t="n">
        <v>1648.58</v>
      </c>
      <c r="I23" s="41" t="n">
        <v>0</v>
      </c>
      <c r="J23" s="41" t="n">
        <v>0</v>
      </c>
      <c r="K23" s="41" t="n">
        <v>0</v>
      </c>
    </row>
    <row r="24" customFormat="false" ht="26.85" hidden="false" customHeight="false" outlineLevel="0" collapsed="false">
      <c r="A24" s="42" t="s">
        <v>108</v>
      </c>
      <c r="B24" s="43" t="n">
        <v>-0.0131</v>
      </c>
      <c r="C24" s="43" t="n">
        <v>-0.4475</v>
      </c>
      <c r="D24" s="44" t="n">
        <v>-0.0318</v>
      </c>
      <c r="E24" s="45" t="n">
        <v>0.0007</v>
      </c>
      <c r="F24" s="46" t="n">
        <v>-0.0683</v>
      </c>
      <c r="G24" s="47" t="n">
        <v>0.1232</v>
      </c>
      <c r="H24" s="43" t="n">
        <v>0.0405</v>
      </c>
      <c r="I24" s="48" t="n">
        <v>0</v>
      </c>
      <c r="J24" s="48"/>
      <c r="K24" s="48"/>
    </row>
    <row r="25" customFormat="false" ht="15" hidden="false" customHeight="false" outlineLevel="0" collapsed="false">
      <c r="A25" s="23" t="s">
        <v>12</v>
      </c>
      <c r="B25" s="24" t="n">
        <v>57.26</v>
      </c>
      <c r="C25" s="24" t="n">
        <v>24.06</v>
      </c>
      <c r="D25" s="25" t="n">
        <v>1178.16</v>
      </c>
      <c r="E25" s="26" t="n">
        <v>134.32</v>
      </c>
      <c r="F25" s="27" t="n">
        <v>119.72</v>
      </c>
      <c r="G25" s="28" t="n">
        <v>122.4</v>
      </c>
      <c r="H25" s="29" t="n">
        <v>31.48</v>
      </c>
      <c r="I25" s="24" t="n">
        <v>0</v>
      </c>
      <c r="J25" s="24"/>
      <c r="K25" s="24"/>
    </row>
    <row r="26" customFormat="false" ht="15" hidden="false" customHeight="false" outlineLevel="0" collapsed="false">
      <c r="A26" s="23" t="s">
        <v>13</v>
      </c>
      <c r="B26" s="24" t="n">
        <v>53.36</v>
      </c>
      <c r="C26" s="24" t="n">
        <v>35.2</v>
      </c>
      <c r="D26" s="25" t="n">
        <v>1160.36</v>
      </c>
      <c r="E26" s="26" t="n">
        <v>141.06</v>
      </c>
      <c r="F26" s="27" t="n">
        <v>90.86</v>
      </c>
      <c r="G26" s="28" t="n">
        <v>115.14</v>
      </c>
      <c r="H26" s="29" t="n">
        <v>41.34</v>
      </c>
      <c r="I26" s="24" t="n">
        <v>0</v>
      </c>
      <c r="J26" s="24"/>
      <c r="K26" s="24"/>
    </row>
    <row r="27" customFormat="false" ht="15" hidden="false" customHeight="false" outlineLevel="0" collapsed="false">
      <c r="A27" s="23" t="s">
        <v>14</v>
      </c>
      <c r="B27" s="24" t="n">
        <v>70.42</v>
      </c>
      <c r="C27" s="24" t="n">
        <v>31.86</v>
      </c>
      <c r="D27" s="25" t="n">
        <v>1357.12</v>
      </c>
      <c r="E27" s="26" t="n">
        <v>173.9</v>
      </c>
      <c r="F27" s="27" t="n">
        <v>117.66</v>
      </c>
      <c r="G27" s="28" t="n">
        <v>153.36</v>
      </c>
      <c r="H27" s="29" t="n">
        <v>70.5</v>
      </c>
      <c r="I27" s="24" t="n">
        <v>0</v>
      </c>
      <c r="J27" s="24"/>
      <c r="K27" s="24"/>
    </row>
    <row r="28" customFormat="false" ht="15" hidden="false" customHeight="false" outlineLevel="0" collapsed="false">
      <c r="A28" s="23" t="s">
        <v>15</v>
      </c>
      <c r="B28" s="24" t="n">
        <v>81.86</v>
      </c>
      <c r="C28" s="24" t="n">
        <v>27.96</v>
      </c>
      <c r="D28" s="25" t="n">
        <v>1551.88</v>
      </c>
      <c r="E28" s="26" t="n">
        <v>230.34</v>
      </c>
      <c r="F28" s="27" t="n">
        <v>156.22</v>
      </c>
      <c r="G28" s="28" t="n">
        <v>193.88</v>
      </c>
      <c r="H28" s="29" t="n">
        <v>169.22</v>
      </c>
      <c r="I28" s="24" t="n">
        <v>0.08</v>
      </c>
      <c r="J28" s="24"/>
      <c r="K28" s="24"/>
    </row>
    <row r="29" customFormat="false" ht="15" hidden="false" customHeight="false" outlineLevel="0" collapsed="false">
      <c r="A29" s="23" t="s">
        <v>16</v>
      </c>
      <c r="B29" s="24" t="n">
        <v>77.28</v>
      </c>
      <c r="C29" s="24" t="n">
        <v>4.16</v>
      </c>
      <c r="D29" s="25" t="n">
        <v>1874.18</v>
      </c>
      <c r="E29" s="26" t="n">
        <v>268.7</v>
      </c>
      <c r="F29" s="27" t="n">
        <v>231.54</v>
      </c>
      <c r="G29" s="28" t="n">
        <v>230.84</v>
      </c>
      <c r="H29" s="29" t="n">
        <v>290.88</v>
      </c>
      <c r="I29" s="24" t="n">
        <v>0</v>
      </c>
      <c r="J29" s="24"/>
      <c r="K29" s="24"/>
    </row>
    <row r="30" customFormat="false" ht="15" hidden="false" customHeight="false" outlineLevel="0" collapsed="false">
      <c r="A30" s="23" t="s">
        <v>17</v>
      </c>
      <c r="B30" s="24" t="n">
        <v>73.64</v>
      </c>
      <c r="C30" s="24" t="n">
        <v>16.32</v>
      </c>
      <c r="D30" s="25" t="n">
        <v>1830.22</v>
      </c>
      <c r="E30" s="26" t="n">
        <v>255.26</v>
      </c>
      <c r="F30" s="27" t="n">
        <v>226.26</v>
      </c>
      <c r="G30" s="28" t="n">
        <v>217.32</v>
      </c>
      <c r="H30" s="29" t="n">
        <v>320.98</v>
      </c>
      <c r="I30" s="24" t="n">
        <v>0</v>
      </c>
      <c r="J30" s="24"/>
      <c r="K30" s="24"/>
    </row>
    <row r="31" customFormat="false" ht="15" hidden="false" customHeight="false" outlineLevel="0" collapsed="false">
      <c r="A31" s="23" t="s">
        <v>18</v>
      </c>
      <c r="B31" s="24" t="n">
        <v>63.68</v>
      </c>
      <c r="C31" s="24" t="n">
        <v>24.36</v>
      </c>
      <c r="D31" s="25" t="n">
        <v>2275.96</v>
      </c>
      <c r="E31" s="26" t="n">
        <v>294.34</v>
      </c>
      <c r="F31" s="27" t="n">
        <v>322.6</v>
      </c>
      <c r="G31" s="28" t="n">
        <v>273.5</v>
      </c>
      <c r="H31" s="29" t="n">
        <v>416.76</v>
      </c>
      <c r="I31" s="24" t="n">
        <v>0</v>
      </c>
      <c r="J31" s="24"/>
      <c r="K31" s="24"/>
    </row>
    <row r="32" customFormat="false" ht="15" hidden="false" customHeight="false" outlineLevel="0" collapsed="false">
      <c r="A32" s="23" t="s">
        <v>19</v>
      </c>
      <c r="B32" s="24" t="n">
        <v>54.28</v>
      </c>
      <c r="C32" s="24" t="n">
        <v>4.22</v>
      </c>
      <c r="D32" s="25" t="n">
        <v>2225.28</v>
      </c>
      <c r="E32" s="26" t="n">
        <v>291.92</v>
      </c>
      <c r="F32" s="27" t="n">
        <v>310.14</v>
      </c>
      <c r="G32" s="28" t="n">
        <v>272.66</v>
      </c>
      <c r="H32" s="29" t="n">
        <v>432.46</v>
      </c>
      <c r="I32" s="24" t="n">
        <v>0</v>
      </c>
      <c r="J32" s="24"/>
      <c r="K32" s="24"/>
    </row>
    <row r="33" customFormat="false" ht="15" hidden="false" customHeight="false" outlineLevel="0" collapsed="false">
      <c r="A33" s="23" t="s">
        <v>20</v>
      </c>
      <c r="B33" s="24" t="n">
        <v>58.34</v>
      </c>
      <c r="C33" s="24" t="n">
        <v>9.9</v>
      </c>
      <c r="D33" s="25" t="n">
        <v>1904.41</v>
      </c>
      <c r="E33" s="26" t="n">
        <v>245.44</v>
      </c>
      <c r="F33" s="27" t="n">
        <v>244.38</v>
      </c>
      <c r="G33" s="28" t="n">
        <v>252.82</v>
      </c>
      <c r="H33" s="29" t="n">
        <v>353.76</v>
      </c>
      <c r="I33" s="24" t="n">
        <v>0</v>
      </c>
      <c r="J33" s="24"/>
      <c r="K33" s="24"/>
    </row>
    <row r="34" customFormat="false" ht="15" hidden="false" customHeight="false" outlineLevel="0" collapsed="false">
      <c r="A34" s="23" t="s">
        <v>21</v>
      </c>
      <c r="B34" s="24" t="n">
        <v>67.38</v>
      </c>
      <c r="C34" s="24" t="n">
        <v>17.36</v>
      </c>
      <c r="D34" s="25" t="n">
        <v>1793.04</v>
      </c>
      <c r="E34" s="26" t="n">
        <v>235.74</v>
      </c>
      <c r="F34" s="27" t="n">
        <v>248.38</v>
      </c>
      <c r="G34" s="28" t="n">
        <v>220.48</v>
      </c>
      <c r="H34" s="29" t="n">
        <v>285.04</v>
      </c>
      <c r="I34" s="24" t="n">
        <v>0</v>
      </c>
      <c r="J34" s="24"/>
      <c r="K34" s="24"/>
    </row>
    <row r="35" customFormat="false" ht="15" hidden="false" customHeight="false" outlineLevel="0" collapsed="false">
      <c r="A35" s="23" t="s">
        <v>22</v>
      </c>
      <c r="B35" s="24" t="n">
        <v>82.6</v>
      </c>
      <c r="C35" s="24" t="n">
        <v>15.86</v>
      </c>
      <c r="D35" s="25" t="n">
        <v>1393.28</v>
      </c>
      <c r="E35" s="26" t="n">
        <v>164.22</v>
      </c>
      <c r="F35" s="27" t="n">
        <v>132.18</v>
      </c>
      <c r="G35" s="28" t="n">
        <v>158.16</v>
      </c>
      <c r="H35" s="29" t="n">
        <v>53.46</v>
      </c>
      <c r="I35" s="24" t="n">
        <v>0.12</v>
      </c>
      <c r="J35" s="24"/>
      <c r="K35" s="24"/>
    </row>
    <row r="36" customFormat="false" ht="15" hidden="false" customHeight="false" outlineLevel="0" collapsed="false">
      <c r="A36" s="23" t="s">
        <v>23</v>
      </c>
      <c r="B36" s="24" t="n">
        <v>67.5</v>
      </c>
      <c r="C36" s="24" t="n">
        <v>4</v>
      </c>
      <c r="D36" s="25" t="n">
        <v>1219.34</v>
      </c>
      <c r="E36" s="26" t="n">
        <v>138.14</v>
      </c>
      <c r="F36" s="27" t="n">
        <v>98.24</v>
      </c>
      <c r="G36" s="28" t="n">
        <v>122.06</v>
      </c>
      <c r="H36" s="29" t="n">
        <v>39.9</v>
      </c>
      <c r="I36" s="24" t="n">
        <v>0</v>
      </c>
      <c r="J36" s="24"/>
      <c r="K36" s="24"/>
    </row>
    <row r="37" customFormat="false" ht="15" hidden="false" customHeight="false" outlineLevel="0" collapsed="false">
      <c r="A37" s="33" t="s">
        <v>27</v>
      </c>
      <c r="B37" s="34" t="n">
        <v>807.6</v>
      </c>
      <c r="C37" s="34" t="n">
        <v>215.26</v>
      </c>
      <c r="D37" s="35" t="n">
        <v>19763.23</v>
      </c>
      <c r="E37" s="36" t="n">
        <v>2573.38</v>
      </c>
      <c r="F37" s="37" t="n">
        <v>2298.18</v>
      </c>
      <c r="G37" s="38" t="n">
        <v>2332.62</v>
      </c>
      <c r="H37" s="34" t="n">
        <v>2505.78</v>
      </c>
      <c r="I37" s="39" t="n">
        <v>0.2</v>
      </c>
      <c r="J37" s="39"/>
      <c r="K37" s="39"/>
    </row>
    <row r="38" customFormat="false" ht="15" hidden="false" customHeight="false" outlineLevel="0" collapsed="false">
      <c r="A38" s="40" t="s">
        <v>25</v>
      </c>
      <c r="B38" s="41" t="n">
        <v>783.88</v>
      </c>
      <c r="C38" s="41" t="n">
        <v>238.92</v>
      </c>
      <c r="D38" s="41" t="n">
        <v>19991.42</v>
      </c>
      <c r="E38" s="41" t="n">
        <v>2583.26</v>
      </c>
      <c r="F38" s="41" t="n">
        <v>2334.62</v>
      </c>
      <c r="G38" s="41" t="n">
        <v>2280.18</v>
      </c>
      <c r="H38" s="41" t="n">
        <v>2235.2</v>
      </c>
      <c r="I38" s="41" t="n">
        <v>0</v>
      </c>
      <c r="J38" s="41" t="n">
        <v>0</v>
      </c>
      <c r="K38" s="41" t="n">
        <v>0</v>
      </c>
    </row>
    <row r="39" customFormat="false" ht="26.85" hidden="false" customHeight="false" outlineLevel="0" collapsed="false">
      <c r="A39" s="42" t="s">
        <v>108</v>
      </c>
      <c r="B39" s="43" t="n">
        <v>0.0303</v>
      </c>
      <c r="C39" s="43" t="n">
        <v>-0.099</v>
      </c>
      <c r="D39" s="44" t="n">
        <v>-0.0114</v>
      </c>
      <c r="E39" s="45" t="n">
        <v>-0.0038</v>
      </c>
      <c r="F39" s="46" t="n">
        <v>-0.0156</v>
      </c>
      <c r="G39" s="47" t="n">
        <v>0.023</v>
      </c>
      <c r="H39" s="43" t="n">
        <v>0.1211</v>
      </c>
      <c r="I39" s="48" t="n">
        <v>-1</v>
      </c>
      <c r="J39" s="48"/>
      <c r="K39" s="48"/>
    </row>
    <row r="40" customFormat="false" ht="15" hidden="false" customHeight="false" outlineLevel="0" collapsed="false">
      <c r="A40" s="23" t="s">
        <v>12</v>
      </c>
      <c r="B40" s="24" t="n">
        <v>85.92</v>
      </c>
      <c r="C40" s="24" t="n">
        <v>30.64</v>
      </c>
      <c r="D40" s="25" t="n">
        <v>855.66</v>
      </c>
      <c r="E40" s="26" t="n">
        <v>85.8</v>
      </c>
      <c r="F40" s="27" t="n">
        <v>65.74</v>
      </c>
      <c r="G40" s="28" t="n">
        <v>75.52</v>
      </c>
      <c r="H40" s="29" t="n">
        <v>84.82</v>
      </c>
      <c r="I40" s="24" t="n">
        <v>0</v>
      </c>
      <c r="J40" s="24"/>
      <c r="K40" s="24"/>
    </row>
    <row r="41" customFormat="false" ht="15" hidden="false" customHeight="false" outlineLevel="0" collapsed="false">
      <c r="A41" s="23" t="s">
        <v>13</v>
      </c>
      <c r="B41" s="24" t="n">
        <v>96.52</v>
      </c>
      <c r="C41" s="24" t="n">
        <v>24.8</v>
      </c>
      <c r="D41" s="25" t="n">
        <v>856.26</v>
      </c>
      <c r="E41" s="26" t="n">
        <v>82.94</v>
      </c>
      <c r="F41" s="27" t="n">
        <v>71</v>
      </c>
      <c r="G41" s="28" t="n">
        <v>78.54</v>
      </c>
      <c r="H41" s="29" t="n">
        <v>95.5</v>
      </c>
      <c r="I41" s="24" t="n">
        <v>0</v>
      </c>
      <c r="J41" s="24"/>
      <c r="K41" s="24"/>
    </row>
    <row r="42" customFormat="false" ht="15" hidden="false" customHeight="false" outlineLevel="0" collapsed="false">
      <c r="A42" s="23" t="s">
        <v>14</v>
      </c>
      <c r="B42" s="24" t="n">
        <v>131.94</v>
      </c>
      <c r="C42" s="24" t="n">
        <v>36.92</v>
      </c>
      <c r="D42" s="25" t="n">
        <v>1023.4</v>
      </c>
      <c r="E42" s="26" t="n">
        <v>115.82</v>
      </c>
      <c r="F42" s="27" t="n">
        <v>76.44</v>
      </c>
      <c r="G42" s="28" t="n">
        <v>105.4</v>
      </c>
      <c r="H42" s="29" t="n">
        <v>139.78</v>
      </c>
      <c r="I42" s="24" t="n">
        <v>0</v>
      </c>
      <c r="J42" s="24"/>
      <c r="K42" s="24"/>
    </row>
    <row r="43" customFormat="false" ht="15" hidden="false" customHeight="false" outlineLevel="0" collapsed="false">
      <c r="A43" s="23" t="s">
        <v>15</v>
      </c>
      <c r="B43" s="24" t="n">
        <v>179.64</v>
      </c>
      <c r="C43" s="24" t="n">
        <v>31.2</v>
      </c>
      <c r="D43" s="25" t="n">
        <v>1332.84</v>
      </c>
      <c r="E43" s="26" t="n">
        <v>184.9</v>
      </c>
      <c r="F43" s="27" t="n">
        <v>151.04</v>
      </c>
      <c r="G43" s="28" t="n">
        <v>160.16</v>
      </c>
      <c r="H43" s="29" t="n">
        <v>229.64</v>
      </c>
      <c r="I43" s="24" t="n">
        <v>0</v>
      </c>
      <c r="J43" s="24"/>
      <c r="K43" s="24"/>
    </row>
    <row r="44" customFormat="false" ht="15" hidden="false" customHeight="false" outlineLevel="0" collapsed="false">
      <c r="A44" s="23" t="s">
        <v>16</v>
      </c>
      <c r="B44" s="24" t="n">
        <v>198.78</v>
      </c>
      <c r="C44" s="24" t="n">
        <v>23.98</v>
      </c>
      <c r="D44" s="25" t="n">
        <v>1716.36</v>
      </c>
      <c r="E44" s="26" t="n">
        <v>243.42</v>
      </c>
      <c r="F44" s="27" t="n">
        <v>296.08</v>
      </c>
      <c r="G44" s="28" t="n">
        <v>205.28</v>
      </c>
      <c r="H44" s="29" t="n">
        <v>444.4</v>
      </c>
      <c r="I44" s="24" t="n">
        <v>0</v>
      </c>
      <c r="J44" s="24"/>
      <c r="K44" s="24"/>
    </row>
    <row r="45" customFormat="false" ht="15" hidden="false" customHeight="false" outlineLevel="0" collapsed="false">
      <c r="A45" s="23" t="s">
        <v>17</v>
      </c>
      <c r="B45" s="24" t="n">
        <v>159.96</v>
      </c>
      <c r="C45" s="24" t="n">
        <v>27.18</v>
      </c>
      <c r="D45" s="25" t="n">
        <v>1755.22</v>
      </c>
      <c r="E45" s="26" t="n">
        <v>248.48</v>
      </c>
      <c r="F45" s="27" t="n">
        <v>388.88</v>
      </c>
      <c r="G45" s="28" t="n">
        <v>226.36</v>
      </c>
      <c r="H45" s="29" t="n">
        <v>501.96</v>
      </c>
      <c r="I45" s="24" t="n">
        <v>0</v>
      </c>
      <c r="J45" s="24"/>
      <c r="K45" s="24"/>
    </row>
    <row r="46" customFormat="false" ht="15" hidden="false" customHeight="false" outlineLevel="0" collapsed="false">
      <c r="A46" s="23" t="s">
        <v>18</v>
      </c>
      <c r="B46" s="24" t="n">
        <v>248.86</v>
      </c>
      <c r="C46" s="24" t="n">
        <v>21.56</v>
      </c>
      <c r="D46" s="25" t="n">
        <v>2215.26</v>
      </c>
      <c r="E46" s="26" t="n">
        <v>296.44</v>
      </c>
      <c r="F46" s="27" t="n">
        <v>579.14</v>
      </c>
      <c r="G46" s="28" t="n">
        <v>293.04</v>
      </c>
      <c r="H46" s="29" t="n">
        <v>658.76</v>
      </c>
      <c r="I46" s="24" t="n">
        <v>0</v>
      </c>
      <c r="J46" s="24"/>
      <c r="K46" s="24"/>
    </row>
    <row r="47" customFormat="false" ht="15" hidden="false" customHeight="false" outlineLevel="0" collapsed="false">
      <c r="A47" s="23" t="s">
        <v>19</v>
      </c>
      <c r="B47" s="24" t="n">
        <v>169.62</v>
      </c>
      <c r="C47" s="24" t="n">
        <v>17.9</v>
      </c>
      <c r="D47" s="25" t="n">
        <v>2252.79</v>
      </c>
      <c r="E47" s="26" t="n">
        <v>297.54</v>
      </c>
      <c r="F47" s="27" t="n">
        <v>485.12</v>
      </c>
      <c r="G47" s="28" t="n">
        <v>321.14</v>
      </c>
      <c r="H47" s="29" t="n">
        <v>663.18</v>
      </c>
      <c r="I47" s="24" t="n">
        <v>0</v>
      </c>
      <c r="J47" s="24"/>
      <c r="K47" s="24"/>
    </row>
    <row r="48" customFormat="false" ht="15" hidden="false" customHeight="false" outlineLevel="0" collapsed="false">
      <c r="A48" s="23" t="s">
        <v>20</v>
      </c>
      <c r="B48" s="24" t="n">
        <v>127.72</v>
      </c>
      <c r="C48" s="24" t="n">
        <v>31.8</v>
      </c>
      <c r="D48" s="25" t="n">
        <v>1836.14</v>
      </c>
      <c r="E48" s="26" t="n">
        <v>230.26</v>
      </c>
      <c r="F48" s="27" t="n">
        <v>426.16</v>
      </c>
      <c r="G48" s="28" t="n">
        <v>246.15</v>
      </c>
      <c r="H48" s="29" t="n">
        <v>539.96</v>
      </c>
      <c r="I48" s="24" t="n">
        <v>0.04</v>
      </c>
      <c r="J48" s="24"/>
      <c r="K48" s="24"/>
    </row>
    <row r="49" customFormat="false" ht="15" hidden="false" customHeight="false" outlineLevel="0" collapsed="false">
      <c r="A49" s="23" t="s">
        <v>21</v>
      </c>
      <c r="B49" s="24" t="n">
        <v>146.4</v>
      </c>
      <c r="C49" s="24" t="n">
        <v>24.78</v>
      </c>
      <c r="D49" s="25" t="n">
        <v>1570.18</v>
      </c>
      <c r="E49" s="26" t="n">
        <v>179.04</v>
      </c>
      <c r="F49" s="27" t="n">
        <v>278.64</v>
      </c>
      <c r="G49" s="28" t="n">
        <v>185.64</v>
      </c>
      <c r="H49" s="29" t="n">
        <v>396.48</v>
      </c>
      <c r="I49" s="24" t="n">
        <v>0.06</v>
      </c>
      <c r="J49" s="24"/>
      <c r="K49" s="24"/>
    </row>
    <row r="50" customFormat="false" ht="15" hidden="false" customHeight="false" outlineLevel="0" collapsed="false">
      <c r="A50" s="23" t="s">
        <v>22</v>
      </c>
      <c r="B50" s="24" t="n">
        <v>148.82</v>
      </c>
      <c r="C50" s="24" t="n">
        <v>18.72</v>
      </c>
      <c r="D50" s="25" t="n">
        <v>996.78</v>
      </c>
      <c r="E50" s="26" t="n">
        <v>107.58</v>
      </c>
      <c r="F50" s="27" t="n">
        <v>81.8</v>
      </c>
      <c r="G50" s="28" t="n">
        <v>107.3</v>
      </c>
      <c r="H50" s="29" t="n">
        <v>120.34</v>
      </c>
      <c r="I50" s="24" t="n">
        <v>0.02</v>
      </c>
      <c r="J50" s="24"/>
      <c r="K50" s="24"/>
    </row>
    <row r="51" customFormat="false" ht="15" hidden="false" customHeight="false" outlineLevel="0" collapsed="false">
      <c r="A51" s="23" t="s">
        <v>23</v>
      </c>
      <c r="B51" s="24" t="n">
        <v>137.28</v>
      </c>
      <c r="C51" s="24" t="n">
        <v>12.4</v>
      </c>
      <c r="D51" s="25" t="n">
        <v>862.26</v>
      </c>
      <c r="E51" s="26" t="n">
        <v>96.12</v>
      </c>
      <c r="F51" s="27" t="n">
        <v>95.84</v>
      </c>
      <c r="G51" s="28" t="n">
        <v>86.32</v>
      </c>
      <c r="H51" s="29" t="n">
        <v>88.88</v>
      </c>
      <c r="I51" s="24" t="n">
        <v>0.02</v>
      </c>
      <c r="J51" s="24"/>
      <c r="K51" s="24"/>
    </row>
    <row r="52" customFormat="false" ht="26.85" hidden="false" customHeight="false" outlineLevel="0" collapsed="false">
      <c r="A52" s="33" t="s">
        <v>28</v>
      </c>
      <c r="B52" s="34" t="n">
        <v>1831.46</v>
      </c>
      <c r="C52" s="34" t="n">
        <v>301.88</v>
      </c>
      <c r="D52" s="35" t="n">
        <v>17273.15</v>
      </c>
      <c r="E52" s="36" t="n">
        <v>2168.34</v>
      </c>
      <c r="F52" s="37" t="n">
        <v>2995.88</v>
      </c>
      <c r="G52" s="38" t="n">
        <v>2090.85</v>
      </c>
      <c r="H52" s="34" t="n">
        <v>3963.7</v>
      </c>
      <c r="I52" s="39" t="n">
        <v>0.14</v>
      </c>
      <c r="J52" s="39"/>
      <c r="K52" s="39"/>
    </row>
    <row r="53" customFormat="false" ht="15" hidden="false" customHeight="false" outlineLevel="0" collapsed="false">
      <c r="A53" s="40" t="s">
        <v>25</v>
      </c>
      <c r="B53" s="41" t="n">
        <v>1653.5</v>
      </c>
      <c r="C53" s="41" t="n">
        <v>209.26</v>
      </c>
      <c r="D53" s="41" t="n">
        <v>17656.96</v>
      </c>
      <c r="E53" s="41" t="n">
        <v>2161.86</v>
      </c>
      <c r="F53" s="41" t="n">
        <v>3036.04</v>
      </c>
      <c r="G53" s="41" t="n">
        <v>1995.59</v>
      </c>
      <c r="H53" s="41" t="n">
        <v>3648.5</v>
      </c>
      <c r="I53" s="41" t="n">
        <v>0.16</v>
      </c>
      <c r="J53" s="41" t="n">
        <v>0</v>
      </c>
      <c r="K53" s="41" t="n">
        <v>0</v>
      </c>
    </row>
    <row r="54" customFormat="false" ht="26.85" hidden="false" customHeight="false" outlineLevel="0" collapsed="false">
      <c r="A54" s="42" t="s">
        <v>108</v>
      </c>
      <c r="B54" s="43" t="n">
        <v>0.1076</v>
      </c>
      <c r="C54" s="43" t="n">
        <v>0.4426</v>
      </c>
      <c r="D54" s="44" t="n">
        <v>-0.0217</v>
      </c>
      <c r="E54" s="45" t="n">
        <v>0.003</v>
      </c>
      <c r="F54" s="46" t="n">
        <v>-0.0132</v>
      </c>
      <c r="G54" s="47" t="n">
        <v>0.0477</v>
      </c>
      <c r="H54" s="43" t="n">
        <v>0.0864</v>
      </c>
      <c r="I54" s="48" t="n">
        <v>-0.125</v>
      </c>
      <c r="J54" s="48"/>
      <c r="K54" s="48"/>
    </row>
    <row r="55" customFormat="false" ht="15" hidden="false" customHeight="false" outlineLevel="0" collapsed="false">
      <c r="A55" s="23" t="s">
        <v>12</v>
      </c>
      <c r="B55" s="24" t="n">
        <v>37.3</v>
      </c>
      <c r="C55" s="24" t="n">
        <v>9.78</v>
      </c>
      <c r="D55" s="25" t="n">
        <v>746.56</v>
      </c>
      <c r="E55" s="26" t="n">
        <v>67.26</v>
      </c>
      <c r="F55" s="27" t="n">
        <v>48.54</v>
      </c>
      <c r="G55" s="28" t="n">
        <v>58.78</v>
      </c>
      <c r="H55" s="29" t="n">
        <v>86.78</v>
      </c>
      <c r="I55" s="24" t="n">
        <v>0.02</v>
      </c>
      <c r="J55" s="24"/>
      <c r="K55" s="24"/>
    </row>
    <row r="56" customFormat="false" ht="15" hidden="false" customHeight="false" outlineLevel="0" collapsed="false">
      <c r="A56" s="23" t="s">
        <v>13</v>
      </c>
      <c r="B56" s="24" t="n">
        <v>41.36</v>
      </c>
      <c r="C56" s="24" t="n">
        <v>18.32</v>
      </c>
      <c r="D56" s="25" t="n">
        <v>743.36</v>
      </c>
      <c r="E56" s="26" t="n">
        <v>67.68</v>
      </c>
      <c r="F56" s="27" t="n">
        <v>43.96</v>
      </c>
      <c r="G56" s="28" t="n">
        <v>59.16</v>
      </c>
      <c r="H56" s="29" t="n">
        <v>82.32</v>
      </c>
      <c r="I56" s="24" t="n">
        <v>0.08</v>
      </c>
      <c r="J56" s="24"/>
      <c r="K56" s="24"/>
    </row>
    <row r="57" customFormat="false" ht="15" hidden="false" customHeight="false" outlineLevel="0" collapsed="false">
      <c r="A57" s="23" t="s">
        <v>14</v>
      </c>
      <c r="B57" s="24" t="n">
        <v>46.74</v>
      </c>
      <c r="C57" s="24" t="n">
        <v>9.98</v>
      </c>
      <c r="D57" s="25" t="n">
        <v>871.96</v>
      </c>
      <c r="E57" s="26" t="n">
        <v>83.24</v>
      </c>
      <c r="F57" s="27" t="n">
        <v>51.44</v>
      </c>
      <c r="G57" s="28" t="n">
        <v>66.04</v>
      </c>
      <c r="H57" s="29" t="n">
        <v>97.78</v>
      </c>
      <c r="I57" s="24" t="n">
        <v>0.02</v>
      </c>
      <c r="J57" s="24"/>
      <c r="K57" s="24"/>
    </row>
    <row r="58" customFormat="false" ht="15" hidden="false" customHeight="false" outlineLevel="0" collapsed="false">
      <c r="A58" s="23" t="s">
        <v>15</v>
      </c>
      <c r="B58" s="24" t="n">
        <v>53.22</v>
      </c>
      <c r="C58" s="24" t="n">
        <v>5.72</v>
      </c>
      <c r="D58" s="25" t="n">
        <v>996.18</v>
      </c>
      <c r="E58" s="26" t="n">
        <v>117.26</v>
      </c>
      <c r="F58" s="27" t="n">
        <v>80.94</v>
      </c>
      <c r="G58" s="28" t="n">
        <v>88.02</v>
      </c>
      <c r="H58" s="29" t="n">
        <v>143.94</v>
      </c>
      <c r="I58" s="24" t="n">
        <v>0.02</v>
      </c>
      <c r="J58" s="24"/>
      <c r="K58" s="24"/>
    </row>
    <row r="59" customFormat="false" ht="15" hidden="false" customHeight="false" outlineLevel="0" collapsed="false">
      <c r="A59" s="23" t="s">
        <v>16</v>
      </c>
      <c r="B59" s="24" t="n">
        <v>50.3</v>
      </c>
      <c r="C59" s="24" t="n">
        <v>7.62</v>
      </c>
      <c r="D59" s="25" t="n">
        <v>1225.06</v>
      </c>
      <c r="E59" s="26" t="n">
        <v>148.78</v>
      </c>
      <c r="F59" s="27" t="n">
        <v>183.96</v>
      </c>
      <c r="G59" s="28" t="n">
        <v>105.66</v>
      </c>
      <c r="H59" s="29" t="n">
        <v>229.24</v>
      </c>
      <c r="I59" s="24" t="n">
        <v>0</v>
      </c>
      <c r="J59" s="24"/>
      <c r="K59" s="24"/>
    </row>
    <row r="60" customFormat="false" ht="15" hidden="false" customHeight="false" outlineLevel="0" collapsed="false">
      <c r="A60" s="23" t="s">
        <v>17</v>
      </c>
      <c r="B60" s="24" t="n">
        <v>39.74</v>
      </c>
      <c r="C60" s="24" t="n">
        <v>14.12</v>
      </c>
      <c r="D60" s="25" t="n">
        <v>1366.66</v>
      </c>
      <c r="E60" s="26" t="n">
        <v>155.8</v>
      </c>
      <c r="F60" s="27" t="n">
        <v>220.04</v>
      </c>
      <c r="G60" s="28" t="n">
        <v>114.32</v>
      </c>
      <c r="H60" s="29" t="n">
        <v>274.58</v>
      </c>
      <c r="I60" s="24" t="n">
        <v>0</v>
      </c>
      <c r="J60" s="24"/>
      <c r="K60" s="24"/>
    </row>
    <row r="61" customFormat="false" ht="15" hidden="false" customHeight="false" outlineLevel="0" collapsed="false">
      <c r="A61" s="23" t="s">
        <v>18</v>
      </c>
      <c r="B61" s="24" t="n">
        <v>43.56</v>
      </c>
      <c r="C61" s="24" t="n">
        <v>15.14</v>
      </c>
      <c r="D61" s="25" t="n">
        <v>1494.08</v>
      </c>
      <c r="E61" s="26" t="n">
        <v>172.64</v>
      </c>
      <c r="F61" s="27" t="n">
        <v>256.7</v>
      </c>
      <c r="G61" s="28" t="n">
        <v>128.38</v>
      </c>
      <c r="H61" s="29" t="n">
        <v>322.32</v>
      </c>
      <c r="I61" s="24" t="n">
        <v>0</v>
      </c>
      <c r="J61" s="24"/>
      <c r="K61" s="24"/>
    </row>
    <row r="62" customFormat="false" ht="15" hidden="false" customHeight="false" outlineLevel="0" collapsed="false">
      <c r="A62" s="23" t="s">
        <v>19</v>
      </c>
      <c r="B62" s="24" t="n">
        <v>38.02</v>
      </c>
      <c r="C62" s="24" t="n">
        <v>15.28</v>
      </c>
      <c r="D62" s="25" t="n">
        <v>1524.22</v>
      </c>
      <c r="E62" s="26" t="n">
        <v>167.92</v>
      </c>
      <c r="F62" s="27" t="n">
        <v>253.42</v>
      </c>
      <c r="G62" s="28" t="n">
        <v>138.78</v>
      </c>
      <c r="H62" s="29" t="n">
        <v>340.94</v>
      </c>
      <c r="I62" s="24" t="n">
        <v>0.04</v>
      </c>
      <c r="J62" s="24"/>
      <c r="K62" s="24"/>
    </row>
    <row r="63" customFormat="false" ht="15" hidden="false" customHeight="false" outlineLevel="0" collapsed="false">
      <c r="A63" s="23" t="s">
        <v>20</v>
      </c>
      <c r="B63" s="24" t="n">
        <v>37.52</v>
      </c>
      <c r="C63" s="24" t="n">
        <v>13.62</v>
      </c>
      <c r="D63" s="25" t="n">
        <v>1340.58</v>
      </c>
      <c r="E63" s="26" t="n">
        <v>146.18</v>
      </c>
      <c r="F63" s="27" t="n">
        <v>238.72</v>
      </c>
      <c r="G63" s="28" t="n">
        <v>108.18</v>
      </c>
      <c r="H63" s="29" t="n">
        <v>282.36</v>
      </c>
      <c r="I63" s="24" t="n">
        <v>0.02</v>
      </c>
      <c r="J63" s="24"/>
      <c r="K63" s="24"/>
    </row>
    <row r="64" customFormat="false" ht="15" hidden="false" customHeight="false" outlineLevel="0" collapsed="false">
      <c r="A64" s="23" t="s">
        <v>21</v>
      </c>
      <c r="B64" s="24" t="n">
        <v>47.52</v>
      </c>
      <c r="C64" s="24" t="n">
        <v>16.06</v>
      </c>
      <c r="D64" s="25" t="n">
        <v>1130.42</v>
      </c>
      <c r="E64" s="26" t="n">
        <v>114.96</v>
      </c>
      <c r="F64" s="27" t="n">
        <v>137.54</v>
      </c>
      <c r="G64" s="28" t="n">
        <v>106.28</v>
      </c>
      <c r="H64" s="29" t="n">
        <v>207.68</v>
      </c>
      <c r="I64" s="24" t="n">
        <v>0.02</v>
      </c>
      <c r="J64" s="24"/>
      <c r="K64" s="24"/>
    </row>
    <row r="65" customFormat="false" ht="15" hidden="false" customHeight="false" outlineLevel="0" collapsed="false">
      <c r="A65" s="23" t="s">
        <v>22</v>
      </c>
      <c r="B65" s="24" t="n">
        <v>47.26</v>
      </c>
      <c r="C65" s="24" t="n">
        <v>10.36</v>
      </c>
      <c r="D65" s="25" t="n">
        <v>868.84</v>
      </c>
      <c r="E65" s="26" t="n">
        <v>78.02</v>
      </c>
      <c r="F65" s="27" t="n">
        <v>54.9</v>
      </c>
      <c r="G65" s="28" t="n">
        <v>70.66</v>
      </c>
      <c r="H65" s="29" t="n">
        <v>109.16</v>
      </c>
      <c r="I65" s="24" t="n">
        <v>0.02</v>
      </c>
      <c r="J65" s="24"/>
      <c r="K65" s="24"/>
    </row>
    <row r="66" customFormat="false" ht="15" hidden="false" customHeight="false" outlineLevel="0" collapsed="false">
      <c r="A66" s="23" t="s">
        <v>23</v>
      </c>
      <c r="B66" s="24" t="n">
        <v>38.02</v>
      </c>
      <c r="C66" s="24" t="n">
        <v>2.54</v>
      </c>
      <c r="D66" s="25" t="n">
        <v>782.34</v>
      </c>
      <c r="E66" s="26" t="n">
        <v>70.26</v>
      </c>
      <c r="F66" s="27" t="n">
        <v>53.64</v>
      </c>
      <c r="G66" s="28" t="n">
        <v>62.18</v>
      </c>
      <c r="H66" s="29" t="n">
        <v>96.68</v>
      </c>
      <c r="I66" s="24" t="n">
        <v>0.04</v>
      </c>
      <c r="J66" s="24"/>
      <c r="K66" s="24"/>
    </row>
    <row r="67" customFormat="false" ht="26.85" hidden="false" customHeight="false" outlineLevel="0" collapsed="false">
      <c r="A67" s="33" t="s">
        <v>29</v>
      </c>
      <c r="B67" s="34" t="n">
        <v>520.56</v>
      </c>
      <c r="C67" s="34" t="n">
        <v>138.54</v>
      </c>
      <c r="D67" s="35" t="n">
        <v>13090.26</v>
      </c>
      <c r="E67" s="36" t="n">
        <v>1390</v>
      </c>
      <c r="F67" s="37" t="n">
        <v>1623.8</v>
      </c>
      <c r="G67" s="38" t="n">
        <v>1106.44</v>
      </c>
      <c r="H67" s="34" t="n">
        <v>2273.78</v>
      </c>
      <c r="I67" s="39" t="n">
        <v>0.28</v>
      </c>
      <c r="J67" s="39"/>
      <c r="K67" s="39"/>
    </row>
    <row r="68" customFormat="false" ht="15" hidden="false" customHeight="false" outlineLevel="0" collapsed="false">
      <c r="A68" s="40" t="s">
        <v>25</v>
      </c>
      <c r="B68" s="41" t="n">
        <v>608.24</v>
      </c>
      <c r="C68" s="41" t="n">
        <v>51.52</v>
      </c>
      <c r="D68" s="41" t="n">
        <v>13223.71</v>
      </c>
      <c r="E68" s="41" t="n">
        <v>1303.24</v>
      </c>
      <c r="F68" s="41" t="n">
        <v>1627.1</v>
      </c>
      <c r="G68" s="41" t="n">
        <v>998.76</v>
      </c>
      <c r="H68" s="41" t="n">
        <v>2246.32</v>
      </c>
      <c r="I68" s="41" t="n">
        <v>0.28</v>
      </c>
      <c r="J68" s="41" t="n">
        <v>0</v>
      </c>
      <c r="K68" s="41" t="n">
        <v>0</v>
      </c>
    </row>
    <row r="69" customFormat="false" ht="26.85" hidden="false" customHeight="false" outlineLevel="0" collapsed="false">
      <c r="A69" s="42" t="s">
        <v>108</v>
      </c>
      <c r="B69" s="43" t="n">
        <v>-0.1442</v>
      </c>
      <c r="C69" s="43" t="n">
        <v>1.6891</v>
      </c>
      <c r="D69" s="44" t="n">
        <v>-0.0101</v>
      </c>
      <c r="E69" s="45" t="n">
        <v>0.0666</v>
      </c>
      <c r="F69" s="46" t="n">
        <v>-0.002</v>
      </c>
      <c r="G69" s="47" t="n">
        <v>0.1078</v>
      </c>
      <c r="H69" s="43" t="n">
        <v>0.0122</v>
      </c>
      <c r="I69" s="48" t="n">
        <v>0</v>
      </c>
      <c r="J69" s="48"/>
      <c r="K69" s="48"/>
    </row>
    <row r="70" customFormat="false" ht="15" hidden="false" customHeight="false" outlineLevel="0" collapsed="false">
      <c r="A70" s="23" t="s">
        <v>12</v>
      </c>
      <c r="B70" s="24" t="n">
        <v>9.36</v>
      </c>
      <c r="C70" s="24" t="n">
        <v>0</v>
      </c>
      <c r="D70" s="25" t="n">
        <v>148.28</v>
      </c>
      <c r="E70" s="26" t="n">
        <v>13.9</v>
      </c>
      <c r="F70" s="27" t="n">
        <v>19.46</v>
      </c>
      <c r="G70" s="28" t="n">
        <v>12.46</v>
      </c>
      <c r="H70" s="29" t="n">
        <v>20.44</v>
      </c>
      <c r="I70" s="24"/>
      <c r="J70" s="24"/>
      <c r="K70" s="24"/>
    </row>
    <row r="71" customFormat="false" ht="15" hidden="false" customHeight="false" outlineLevel="0" collapsed="false">
      <c r="A71" s="23" t="s">
        <v>13</v>
      </c>
      <c r="B71" s="24" t="n">
        <v>9.26</v>
      </c>
      <c r="C71" s="24" t="n">
        <v>0</v>
      </c>
      <c r="D71" s="25" t="n">
        <v>141.96</v>
      </c>
      <c r="E71" s="26" t="n">
        <v>13.44</v>
      </c>
      <c r="F71" s="27" t="n">
        <v>11.72</v>
      </c>
      <c r="G71" s="28" t="n">
        <v>15.54</v>
      </c>
      <c r="H71" s="29" t="n">
        <v>20.18</v>
      </c>
      <c r="I71" s="24"/>
      <c r="J71" s="24"/>
      <c r="K71" s="24"/>
    </row>
    <row r="72" customFormat="false" ht="15" hidden="false" customHeight="false" outlineLevel="0" collapsed="false">
      <c r="A72" s="23" t="s">
        <v>14</v>
      </c>
      <c r="B72" s="24" t="n">
        <v>14.08</v>
      </c>
      <c r="C72" s="24" t="n">
        <v>0</v>
      </c>
      <c r="D72" s="25" t="n">
        <v>173.96</v>
      </c>
      <c r="E72" s="26" t="n">
        <v>19.16</v>
      </c>
      <c r="F72" s="27" t="n">
        <v>17.26</v>
      </c>
      <c r="G72" s="28" t="n">
        <v>16.58</v>
      </c>
      <c r="H72" s="29" t="n">
        <v>25.78</v>
      </c>
      <c r="I72" s="24"/>
      <c r="J72" s="24"/>
      <c r="K72" s="24"/>
    </row>
    <row r="73" customFormat="false" ht="15" hidden="false" customHeight="false" outlineLevel="0" collapsed="false">
      <c r="A73" s="23" t="s">
        <v>15</v>
      </c>
      <c r="B73" s="24" t="n">
        <v>13.56</v>
      </c>
      <c r="C73" s="24" t="n">
        <v>0</v>
      </c>
      <c r="D73" s="25" t="n">
        <v>226.18</v>
      </c>
      <c r="E73" s="26" t="n">
        <v>27.86</v>
      </c>
      <c r="F73" s="27" t="n">
        <v>28.06</v>
      </c>
      <c r="G73" s="28" t="n">
        <v>19.86</v>
      </c>
      <c r="H73" s="29" t="n">
        <v>46.6</v>
      </c>
      <c r="I73" s="24"/>
      <c r="J73" s="24"/>
      <c r="K73" s="24"/>
    </row>
    <row r="74" customFormat="false" ht="15" hidden="false" customHeight="false" outlineLevel="0" collapsed="false">
      <c r="A74" s="23" t="s">
        <v>16</v>
      </c>
      <c r="B74" s="24" t="n">
        <v>14.4</v>
      </c>
      <c r="C74" s="24" t="n">
        <v>0</v>
      </c>
      <c r="D74" s="25" t="n">
        <v>288.42</v>
      </c>
      <c r="E74" s="26" t="n">
        <v>38.68</v>
      </c>
      <c r="F74" s="27" t="n">
        <v>48.6</v>
      </c>
      <c r="G74" s="28" t="n">
        <v>26.78</v>
      </c>
      <c r="H74" s="29" t="n">
        <v>83.42</v>
      </c>
      <c r="I74" s="24"/>
      <c r="J74" s="24"/>
      <c r="K74" s="24"/>
    </row>
    <row r="75" customFormat="false" ht="15" hidden="false" customHeight="false" outlineLevel="0" collapsed="false">
      <c r="A75" s="23" t="s">
        <v>17</v>
      </c>
      <c r="B75" s="24" t="n">
        <v>10.3</v>
      </c>
      <c r="C75" s="24" t="n">
        <v>0</v>
      </c>
      <c r="D75" s="25" t="n">
        <v>287.22</v>
      </c>
      <c r="E75" s="26" t="n">
        <v>35.2</v>
      </c>
      <c r="F75" s="27" t="n">
        <v>53.6</v>
      </c>
      <c r="G75" s="28" t="n">
        <v>26.24</v>
      </c>
      <c r="H75" s="29" t="n">
        <v>96.26</v>
      </c>
      <c r="I75" s="24"/>
      <c r="J75" s="24"/>
      <c r="K75" s="24"/>
    </row>
    <row r="76" customFormat="false" ht="15" hidden="false" customHeight="false" outlineLevel="0" collapsed="false">
      <c r="A76" s="23" t="s">
        <v>18</v>
      </c>
      <c r="B76" s="24" t="n">
        <v>10.02</v>
      </c>
      <c r="C76" s="24" t="n">
        <v>0</v>
      </c>
      <c r="D76" s="25" t="n">
        <v>376.74</v>
      </c>
      <c r="E76" s="26" t="n">
        <v>46.42</v>
      </c>
      <c r="F76" s="27" t="n">
        <v>60.6</v>
      </c>
      <c r="G76" s="28" t="n">
        <v>35.78</v>
      </c>
      <c r="H76" s="29" t="n">
        <v>138.62</v>
      </c>
      <c r="I76" s="24"/>
      <c r="J76" s="24"/>
      <c r="K76" s="24"/>
    </row>
    <row r="77" customFormat="false" ht="15" hidden="false" customHeight="false" outlineLevel="0" collapsed="false">
      <c r="A77" s="23" t="s">
        <v>19</v>
      </c>
      <c r="B77" s="24" t="n">
        <v>10.94</v>
      </c>
      <c r="C77" s="24" t="n">
        <v>0</v>
      </c>
      <c r="D77" s="25" t="n">
        <v>352.2</v>
      </c>
      <c r="E77" s="26" t="n">
        <v>45.96</v>
      </c>
      <c r="F77" s="27" t="n">
        <v>71.92</v>
      </c>
      <c r="G77" s="28" t="n">
        <v>36.94</v>
      </c>
      <c r="H77" s="29" t="n">
        <v>159.48</v>
      </c>
      <c r="I77" s="24"/>
      <c r="J77" s="24"/>
      <c r="K77" s="24"/>
    </row>
    <row r="78" customFormat="false" ht="15" hidden="false" customHeight="false" outlineLevel="0" collapsed="false">
      <c r="A78" s="23" t="s">
        <v>20</v>
      </c>
      <c r="B78" s="24" t="n">
        <v>10.64</v>
      </c>
      <c r="C78" s="24" t="n">
        <v>0</v>
      </c>
      <c r="D78" s="25" t="n">
        <v>297.3</v>
      </c>
      <c r="E78" s="26" t="n">
        <v>47.7</v>
      </c>
      <c r="F78" s="27" t="n">
        <v>64.46</v>
      </c>
      <c r="G78" s="28" t="n">
        <v>32.76</v>
      </c>
      <c r="H78" s="29" t="n">
        <v>120.08</v>
      </c>
      <c r="I78" s="24"/>
      <c r="J78" s="24"/>
      <c r="K78" s="24"/>
    </row>
    <row r="79" customFormat="false" ht="15" hidden="false" customHeight="false" outlineLevel="0" collapsed="false">
      <c r="A79" s="23" t="s">
        <v>21</v>
      </c>
      <c r="B79" s="24" t="n">
        <v>11.36</v>
      </c>
      <c r="C79" s="24" t="n">
        <v>0</v>
      </c>
      <c r="D79" s="25" t="n">
        <v>273.96</v>
      </c>
      <c r="E79" s="26" t="n">
        <v>48.52</v>
      </c>
      <c r="F79" s="27" t="n">
        <v>47.62</v>
      </c>
      <c r="G79" s="28" t="n">
        <v>24</v>
      </c>
      <c r="H79" s="29" t="n">
        <v>88.76</v>
      </c>
      <c r="I79" s="24"/>
      <c r="J79" s="24"/>
      <c r="K79" s="24"/>
    </row>
    <row r="80" customFormat="false" ht="15" hidden="false" customHeight="false" outlineLevel="0" collapsed="false">
      <c r="A80" s="23" t="s">
        <v>22</v>
      </c>
      <c r="B80" s="24" t="n">
        <v>18.5</v>
      </c>
      <c r="C80" s="24" t="n">
        <v>0</v>
      </c>
      <c r="D80" s="25" t="n">
        <v>197.02</v>
      </c>
      <c r="E80" s="26" t="n">
        <v>19.1</v>
      </c>
      <c r="F80" s="27" t="n">
        <v>17.36</v>
      </c>
      <c r="G80" s="28" t="n">
        <v>19.28</v>
      </c>
      <c r="H80" s="29" t="n">
        <v>27.22</v>
      </c>
      <c r="I80" s="24"/>
      <c r="J80" s="24"/>
      <c r="K80" s="24"/>
    </row>
    <row r="81" customFormat="false" ht="15" hidden="false" customHeight="false" outlineLevel="0" collapsed="false">
      <c r="A81" s="23" t="s">
        <v>23</v>
      </c>
      <c r="B81" s="24" t="n">
        <v>10.9</v>
      </c>
      <c r="C81" s="24" t="n">
        <v>0</v>
      </c>
      <c r="D81" s="25" t="n">
        <v>167.14</v>
      </c>
      <c r="E81" s="26" t="n">
        <v>14.56</v>
      </c>
      <c r="F81" s="27" t="n">
        <v>13.88</v>
      </c>
      <c r="G81" s="28" t="n">
        <v>15.12</v>
      </c>
      <c r="H81" s="29" t="n">
        <v>21.66</v>
      </c>
      <c r="I81" s="24"/>
      <c r="J81" s="24"/>
      <c r="K81" s="24"/>
    </row>
    <row r="82" customFormat="false" ht="15" hidden="false" customHeight="false" outlineLevel="0" collapsed="false">
      <c r="A82" s="33" t="s">
        <v>30</v>
      </c>
      <c r="B82" s="34" t="n">
        <v>143.32</v>
      </c>
      <c r="C82" s="34" t="n">
        <v>0</v>
      </c>
      <c r="D82" s="35" t="n">
        <v>2930.38</v>
      </c>
      <c r="E82" s="36" t="n">
        <v>370.5</v>
      </c>
      <c r="F82" s="37" t="n">
        <v>454.54</v>
      </c>
      <c r="G82" s="38" t="n">
        <v>281.34</v>
      </c>
      <c r="H82" s="34" t="n">
        <v>848.5</v>
      </c>
      <c r="I82" s="39" t="n">
        <v>0</v>
      </c>
      <c r="J82" s="39"/>
      <c r="K82" s="39"/>
    </row>
    <row r="83" customFormat="false" ht="15" hidden="false" customHeight="false" outlineLevel="0" collapsed="false">
      <c r="A83" s="40" t="s">
        <v>25</v>
      </c>
      <c r="B83" s="41" t="n">
        <v>115.9</v>
      </c>
      <c r="C83" s="41" t="n">
        <v>1.26</v>
      </c>
      <c r="D83" s="41" t="n">
        <v>3728.92</v>
      </c>
      <c r="E83" s="41" t="n">
        <v>333.1</v>
      </c>
      <c r="F83" s="41" t="n">
        <v>468.86</v>
      </c>
      <c r="G83" s="41" t="n">
        <v>232.06</v>
      </c>
      <c r="H83" s="41" t="n">
        <v>412.32</v>
      </c>
      <c r="I83" s="41" t="n">
        <v>0</v>
      </c>
      <c r="J83" s="41" t="n">
        <v>0</v>
      </c>
      <c r="K83" s="41" t="n">
        <v>0</v>
      </c>
    </row>
    <row r="84" customFormat="false" ht="26.85" hidden="false" customHeight="false" outlineLevel="0" collapsed="false">
      <c r="A84" s="42" t="s">
        <v>108</v>
      </c>
      <c r="B84" s="43" t="n">
        <v>0.2366</v>
      </c>
      <c r="C84" s="43" t="n">
        <v>-1</v>
      </c>
      <c r="D84" s="44" t="n">
        <v>-0.2141</v>
      </c>
      <c r="E84" s="45" t="n">
        <v>0.1123</v>
      </c>
      <c r="F84" s="46" t="n">
        <v>-0.0305</v>
      </c>
      <c r="G84" s="47" t="n">
        <v>0.2124</v>
      </c>
      <c r="H84" s="43" t="n">
        <v>1.0579</v>
      </c>
      <c r="I84" s="48" t="n">
        <v>0</v>
      </c>
      <c r="J84" s="48"/>
      <c r="K84" s="48"/>
    </row>
    <row r="85" customFormat="false" ht="15" hidden="false" customHeight="false" outlineLevel="0" collapsed="false">
      <c r="A85" s="23" t="s">
        <v>12</v>
      </c>
      <c r="B85" s="24" t="n">
        <v>179.62</v>
      </c>
      <c r="C85" s="24" t="n">
        <v>131.18</v>
      </c>
      <c r="D85" s="25"/>
      <c r="E85" s="26"/>
      <c r="F85" s="27"/>
      <c r="G85" s="28"/>
      <c r="H85" s="29"/>
      <c r="I85" s="24"/>
      <c r="J85" s="24"/>
      <c r="K85" s="24"/>
    </row>
    <row r="86" customFormat="false" ht="15" hidden="false" customHeight="false" outlineLevel="0" collapsed="false">
      <c r="A86" s="23" t="s">
        <v>13</v>
      </c>
      <c r="B86" s="24" t="n">
        <v>214.66</v>
      </c>
      <c r="C86" s="24" t="n">
        <v>162.46</v>
      </c>
      <c r="D86" s="25"/>
      <c r="E86" s="26"/>
      <c r="F86" s="27"/>
      <c r="G86" s="28"/>
      <c r="H86" s="29"/>
      <c r="I86" s="24"/>
      <c r="J86" s="24"/>
      <c r="K86" s="24"/>
    </row>
    <row r="87" customFormat="false" ht="15" hidden="false" customHeight="false" outlineLevel="0" collapsed="false">
      <c r="A87" s="23" t="s">
        <v>14</v>
      </c>
      <c r="B87" s="24" t="n">
        <v>209.64</v>
      </c>
      <c r="C87" s="24" t="n">
        <v>169.48</v>
      </c>
      <c r="D87" s="25"/>
      <c r="E87" s="26"/>
      <c r="F87" s="114"/>
      <c r="G87" s="52"/>
      <c r="H87" s="115"/>
      <c r="I87" s="24"/>
      <c r="J87" s="24"/>
      <c r="K87" s="24"/>
    </row>
    <row r="88" customFormat="false" ht="15" hidden="false" customHeight="false" outlineLevel="0" collapsed="false">
      <c r="A88" s="23" t="s">
        <v>15</v>
      </c>
      <c r="B88" s="24" t="n">
        <v>209.84</v>
      </c>
      <c r="C88" s="24" t="n">
        <v>200.88</v>
      </c>
      <c r="D88" s="25"/>
      <c r="E88" s="53"/>
      <c r="F88" s="27"/>
      <c r="G88" s="52"/>
      <c r="H88" s="115"/>
      <c r="I88" s="24"/>
      <c r="J88" s="24"/>
      <c r="K88" s="24"/>
    </row>
    <row r="89" customFormat="false" ht="15" hidden="false" customHeight="false" outlineLevel="0" collapsed="false">
      <c r="A89" s="23" t="s">
        <v>16</v>
      </c>
      <c r="B89" s="24" t="n">
        <v>228</v>
      </c>
      <c r="C89" s="24" t="n">
        <v>186.74</v>
      </c>
      <c r="D89" s="25"/>
      <c r="E89" s="26"/>
      <c r="F89" s="114"/>
      <c r="G89" s="28"/>
      <c r="H89" s="29"/>
      <c r="I89" s="24"/>
      <c r="J89" s="24"/>
      <c r="K89" s="24"/>
    </row>
    <row r="90" customFormat="false" ht="15" hidden="false" customHeight="false" outlineLevel="0" collapsed="false">
      <c r="A90" s="23" t="s">
        <v>17</v>
      </c>
      <c r="B90" s="24" t="n">
        <v>187.78</v>
      </c>
      <c r="C90" s="24" t="n">
        <v>188.64</v>
      </c>
      <c r="D90" s="25"/>
      <c r="E90" s="26"/>
      <c r="F90" s="27"/>
      <c r="G90" s="28"/>
      <c r="H90" s="29"/>
      <c r="I90" s="24"/>
      <c r="J90" s="24"/>
      <c r="K90" s="24"/>
    </row>
    <row r="91" customFormat="false" ht="15" hidden="false" customHeight="false" outlineLevel="0" collapsed="false">
      <c r="A91" s="23" t="s">
        <v>18</v>
      </c>
      <c r="B91" s="24" t="n">
        <v>173.3</v>
      </c>
      <c r="C91" s="24" t="n">
        <f aca="false">113.76+34.98</f>
        <v>148.74</v>
      </c>
      <c r="D91" s="25"/>
      <c r="E91" s="53"/>
      <c r="F91" s="114"/>
      <c r="G91" s="52"/>
      <c r="H91" s="115"/>
      <c r="I91" s="24"/>
      <c r="J91" s="24"/>
      <c r="K91" s="24"/>
    </row>
    <row r="92" customFormat="false" ht="15" hidden="false" customHeight="false" outlineLevel="0" collapsed="false">
      <c r="A92" s="23" t="s">
        <v>19</v>
      </c>
      <c r="B92" s="24" t="n">
        <v>143.56</v>
      </c>
      <c r="C92" s="24" t="n">
        <v>120.08</v>
      </c>
      <c r="D92" s="25"/>
      <c r="E92" s="53"/>
      <c r="F92" s="27"/>
      <c r="G92" s="28"/>
      <c r="H92" s="115"/>
      <c r="I92" s="24"/>
      <c r="J92" s="24"/>
      <c r="K92" s="24"/>
    </row>
    <row r="93" customFormat="false" ht="15" hidden="false" customHeight="false" outlineLevel="0" collapsed="false">
      <c r="A93" s="23" t="s">
        <v>20</v>
      </c>
      <c r="B93" s="24" t="n">
        <v>160.14</v>
      </c>
      <c r="C93" s="24" t="n">
        <v>113.26</v>
      </c>
      <c r="D93" s="25"/>
      <c r="E93" s="53"/>
      <c r="F93" s="114"/>
      <c r="G93" s="28"/>
      <c r="H93" s="115"/>
      <c r="I93" s="24"/>
      <c r="J93" s="24"/>
      <c r="K93" s="24"/>
    </row>
    <row r="94" customFormat="false" ht="15" hidden="false" customHeight="false" outlineLevel="0" collapsed="false">
      <c r="A94" s="23" t="s">
        <v>21</v>
      </c>
      <c r="B94" s="24" t="n">
        <v>189.26</v>
      </c>
      <c r="C94" s="24" t="n">
        <v>174.36</v>
      </c>
      <c r="D94" s="25"/>
      <c r="E94" s="53"/>
      <c r="F94" s="27"/>
      <c r="G94" s="52"/>
      <c r="H94" s="115"/>
      <c r="I94" s="24"/>
      <c r="J94" s="24"/>
      <c r="K94" s="24"/>
    </row>
    <row r="95" customFormat="false" ht="15" hidden="false" customHeight="false" outlineLevel="0" collapsed="false">
      <c r="A95" s="23" t="s">
        <v>22</v>
      </c>
      <c r="B95" s="24" t="n">
        <v>219.86</v>
      </c>
      <c r="C95" s="24" t="n">
        <v>132.6</v>
      </c>
      <c r="D95" s="25"/>
      <c r="E95" s="53"/>
      <c r="F95" s="114"/>
      <c r="G95" s="28"/>
      <c r="H95" s="115"/>
      <c r="I95" s="24"/>
      <c r="J95" s="24"/>
      <c r="K95" s="24"/>
    </row>
    <row r="96" customFormat="false" ht="15" hidden="false" customHeight="false" outlineLevel="0" collapsed="false">
      <c r="A96" s="23" t="s">
        <v>23</v>
      </c>
      <c r="B96" s="24" t="n">
        <v>164.7</v>
      </c>
      <c r="C96" s="24" t="n">
        <v>122.74</v>
      </c>
      <c r="D96" s="25"/>
      <c r="E96" s="53"/>
      <c r="F96" s="27"/>
      <c r="G96" s="28"/>
      <c r="H96" s="115"/>
      <c r="I96" s="24"/>
      <c r="J96" s="24"/>
      <c r="K96" s="24"/>
    </row>
    <row r="97" customFormat="false" ht="26.85" hidden="false" customHeight="false" outlineLevel="0" collapsed="false">
      <c r="A97" s="116" t="s">
        <v>31</v>
      </c>
      <c r="B97" s="34" t="n">
        <f aca="false">SUM(B85:B96)</f>
        <v>2280.36</v>
      </c>
      <c r="C97" s="34" t="n">
        <f aca="false">SUM(C85:C96)</f>
        <v>1851.16</v>
      </c>
      <c r="D97" s="35"/>
      <c r="E97" s="36"/>
      <c r="F97" s="37"/>
      <c r="G97" s="38"/>
      <c r="H97" s="34"/>
      <c r="I97" s="39"/>
      <c r="J97" s="39"/>
      <c r="K97" s="39"/>
    </row>
    <row r="98" customFormat="false" ht="15" hidden="false" customHeight="false" outlineLevel="0" collapsed="false">
      <c r="A98" s="117" t="s">
        <v>109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customFormat="false" ht="26.85" hidden="false" customHeight="false" outlineLevel="0" collapsed="false">
      <c r="A99" s="118" t="s">
        <v>110</v>
      </c>
      <c r="B99" s="43"/>
      <c r="C99" s="43"/>
      <c r="D99" s="44"/>
      <c r="E99" s="45"/>
      <c r="F99" s="46"/>
      <c r="G99" s="47"/>
      <c r="H99" s="43"/>
      <c r="I99" s="48"/>
      <c r="J99" s="48"/>
      <c r="K99" s="48"/>
    </row>
    <row r="100" customFormat="false" ht="15" hidden="false" customHeight="false" outlineLevel="0" collapsed="false">
      <c r="A100" s="23" t="s">
        <v>12</v>
      </c>
      <c r="B100" s="24"/>
      <c r="C100" s="24"/>
      <c r="D100" s="25" t="n">
        <v>290.44</v>
      </c>
      <c r="E100" s="26" t="n">
        <v>34.98</v>
      </c>
      <c r="F100" s="27"/>
      <c r="G100" s="28" t="n">
        <v>32.84</v>
      </c>
      <c r="H100" s="29"/>
      <c r="I100" s="24" t="n">
        <v>0</v>
      </c>
      <c r="J100" s="24"/>
      <c r="K100" s="24"/>
    </row>
    <row r="101" customFormat="false" ht="15" hidden="false" customHeight="false" outlineLevel="0" collapsed="false">
      <c r="A101" s="23" t="s">
        <v>13</v>
      </c>
      <c r="B101" s="24"/>
      <c r="C101" s="24"/>
      <c r="D101" s="25" t="n">
        <v>303.5</v>
      </c>
      <c r="E101" s="26" t="n">
        <v>40.48</v>
      </c>
      <c r="F101" s="27"/>
      <c r="G101" s="28" t="n">
        <v>39.66</v>
      </c>
      <c r="H101" s="29"/>
      <c r="I101" s="24" t="n">
        <v>0</v>
      </c>
      <c r="J101" s="24"/>
      <c r="K101" s="24"/>
    </row>
    <row r="102" customFormat="false" ht="15" hidden="false" customHeight="false" outlineLevel="0" collapsed="false">
      <c r="A102" s="23" t="s">
        <v>14</v>
      </c>
      <c r="B102" s="24"/>
      <c r="C102" s="24"/>
      <c r="D102" s="25" t="n">
        <v>300.74</v>
      </c>
      <c r="E102" s="26" t="n">
        <v>45.12</v>
      </c>
      <c r="F102" s="114"/>
      <c r="G102" s="52" t="n">
        <v>34.08</v>
      </c>
      <c r="H102" s="115"/>
      <c r="I102" s="24" t="n">
        <v>1.74</v>
      </c>
      <c r="J102" s="24"/>
      <c r="K102" s="24"/>
    </row>
    <row r="103" customFormat="false" ht="15" hidden="false" customHeight="false" outlineLevel="0" collapsed="false">
      <c r="A103" s="23" t="s">
        <v>15</v>
      </c>
      <c r="B103" s="24"/>
      <c r="C103" s="24"/>
      <c r="D103" s="25" t="n">
        <v>521.2</v>
      </c>
      <c r="E103" s="53" t="n">
        <v>65.4</v>
      </c>
      <c r="F103" s="27"/>
      <c r="G103" s="52" t="n">
        <v>59.62</v>
      </c>
      <c r="H103" s="115"/>
      <c r="I103" s="24" t="n">
        <v>0</v>
      </c>
      <c r="J103" s="24"/>
      <c r="K103" s="24"/>
    </row>
    <row r="104" customFormat="false" ht="15" hidden="false" customHeight="false" outlineLevel="0" collapsed="false">
      <c r="A104" s="23" t="s">
        <v>16</v>
      </c>
      <c r="B104" s="24"/>
      <c r="C104" s="24"/>
      <c r="D104" s="25" t="n">
        <v>769.04</v>
      </c>
      <c r="E104" s="26" t="n">
        <v>119.98</v>
      </c>
      <c r="F104" s="114"/>
      <c r="G104" s="28" t="n">
        <v>85.82</v>
      </c>
      <c r="H104" s="29"/>
      <c r="I104" s="24" t="n">
        <v>0</v>
      </c>
      <c r="J104" s="24"/>
      <c r="K104" s="24"/>
    </row>
    <row r="105" customFormat="false" ht="15" hidden="false" customHeight="false" outlineLevel="0" collapsed="false">
      <c r="A105" s="23" t="s">
        <v>17</v>
      </c>
      <c r="B105" s="24"/>
      <c r="C105" s="24"/>
      <c r="D105" s="25" t="n">
        <v>868.8</v>
      </c>
      <c r="E105" s="26" t="n">
        <v>109.46</v>
      </c>
      <c r="F105" s="27"/>
      <c r="G105" s="28" t="n">
        <v>109.74</v>
      </c>
      <c r="H105" s="29"/>
      <c r="I105" s="24" t="n">
        <v>1.94</v>
      </c>
      <c r="J105" s="24"/>
      <c r="K105" s="24"/>
    </row>
    <row r="106" customFormat="false" ht="15" hidden="false" customHeight="false" outlineLevel="0" collapsed="false">
      <c r="A106" s="23" t="s">
        <v>18</v>
      </c>
      <c r="B106" s="24"/>
      <c r="C106" s="24"/>
      <c r="D106" s="25" t="n">
        <v>1081.26</v>
      </c>
      <c r="E106" s="53" t="n">
        <v>148.2</v>
      </c>
      <c r="F106" s="114"/>
      <c r="G106" s="52" t="n">
        <v>141.48</v>
      </c>
      <c r="H106" s="115"/>
      <c r="I106" s="24" t="n">
        <v>0</v>
      </c>
      <c r="J106" s="24"/>
      <c r="K106" s="24"/>
    </row>
    <row r="107" customFormat="false" ht="15" hidden="false" customHeight="false" outlineLevel="0" collapsed="false">
      <c r="A107" s="23" t="s">
        <v>19</v>
      </c>
      <c r="B107" s="24"/>
      <c r="C107" s="24"/>
      <c r="D107" s="25" t="n">
        <v>1187.68</v>
      </c>
      <c r="E107" s="53" t="n">
        <v>140.74</v>
      </c>
      <c r="F107" s="27"/>
      <c r="G107" s="28" t="n">
        <v>156.28</v>
      </c>
      <c r="H107" s="115"/>
      <c r="I107" s="24" t="n">
        <v>0</v>
      </c>
      <c r="J107" s="24"/>
      <c r="K107" s="24"/>
    </row>
    <row r="108" customFormat="false" ht="15" hidden="false" customHeight="false" outlineLevel="0" collapsed="false">
      <c r="A108" s="23" t="s">
        <v>20</v>
      </c>
      <c r="B108" s="24"/>
      <c r="C108" s="24"/>
      <c r="D108" s="25" t="n">
        <v>880.04</v>
      </c>
      <c r="E108" s="53" t="n">
        <v>104.78</v>
      </c>
      <c r="F108" s="114"/>
      <c r="G108" s="28" t="n">
        <v>112.44</v>
      </c>
      <c r="H108" s="115"/>
      <c r="I108" s="24" t="n">
        <v>0</v>
      </c>
      <c r="J108" s="24"/>
      <c r="K108" s="24"/>
    </row>
    <row r="109" customFormat="false" ht="15" hidden="false" customHeight="false" outlineLevel="0" collapsed="false">
      <c r="A109" s="23" t="s">
        <v>21</v>
      </c>
      <c r="B109" s="24"/>
      <c r="C109" s="24"/>
      <c r="D109" s="25" t="n">
        <v>614.76</v>
      </c>
      <c r="E109" s="53" t="n">
        <v>66.74</v>
      </c>
      <c r="F109" s="27"/>
      <c r="G109" s="52" t="n">
        <v>82.36</v>
      </c>
      <c r="H109" s="115"/>
      <c r="I109" s="24" t="n">
        <v>1.38</v>
      </c>
      <c r="J109" s="24"/>
      <c r="K109" s="24"/>
    </row>
    <row r="110" customFormat="false" ht="15" hidden="false" customHeight="false" outlineLevel="0" collapsed="false">
      <c r="A110" s="23" t="s">
        <v>22</v>
      </c>
      <c r="B110" s="24"/>
      <c r="C110" s="24"/>
      <c r="D110" s="25" t="n">
        <v>499.58</v>
      </c>
      <c r="E110" s="53" t="n">
        <v>52.04</v>
      </c>
      <c r="F110" s="114"/>
      <c r="G110" s="28" t="n">
        <v>51.22</v>
      </c>
      <c r="H110" s="115"/>
      <c r="I110" s="24" t="n">
        <v>0</v>
      </c>
      <c r="J110" s="24"/>
      <c r="K110" s="24"/>
    </row>
    <row r="111" customFormat="false" ht="15" hidden="false" customHeight="false" outlineLevel="0" collapsed="false">
      <c r="A111" s="23" t="s">
        <v>23</v>
      </c>
      <c r="B111" s="24"/>
      <c r="C111" s="24"/>
      <c r="D111" s="25" t="n">
        <v>401.34</v>
      </c>
      <c r="E111" s="53" t="n">
        <v>46.66</v>
      </c>
      <c r="F111" s="27"/>
      <c r="G111" s="28" t="n">
        <v>35.64</v>
      </c>
      <c r="H111" s="115"/>
      <c r="I111" s="24" t="n">
        <v>0</v>
      </c>
      <c r="J111" s="24"/>
      <c r="K111" s="24"/>
    </row>
    <row r="112" customFormat="false" ht="15" hidden="false" customHeight="false" outlineLevel="0" collapsed="false">
      <c r="A112" s="33" t="s">
        <v>111</v>
      </c>
      <c r="B112" s="34"/>
      <c r="C112" s="34"/>
      <c r="D112" s="35" t="n">
        <v>7718.38</v>
      </c>
      <c r="E112" s="36" t="n">
        <v>974.58</v>
      </c>
      <c r="F112" s="37"/>
      <c r="G112" s="38" t="n">
        <v>941.18</v>
      </c>
      <c r="H112" s="34"/>
      <c r="I112" s="39" t="n">
        <v>5.06</v>
      </c>
      <c r="J112" s="39" t="n">
        <v>0</v>
      </c>
      <c r="K112" s="39" t="n">
        <v>0</v>
      </c>
    </row>
    <row r="113" customFormat="false" ht="15" hidden="false" customHeight="false" outlineLevel="0" collapsed="false">
      <c r="A113" s="40" t="s">
        <v>25</v>
      </c>
      <c r="B113" s="41"/>
      <c r="C113" s="41"/>
      <c r="D113" s="41" t="n">
        <v>6893.86</v>
      </c>
      <c r="E113" s="41" t="n">
        <v>926.26</v>
      </c>
      <c r="F113" s="41" t="n">
        <v>0</v>
      </c>
      <c r="G113" s="41" t="n">
        <v>863.7</v>
      </c>
      <c r="H113" s="41" t="n">
        <v>0</v>
      </c>
      <c r="I113" s="41" t="n">
        <v>3.2</v>
      </c>
      <c r="J113" s="41"/>
      <c r="K113" s="41"/>
      <c r="L113" s="119" t="s">
        <v>112</v>
      </c>
      <c r="M113" s="120"/>
    </row>
    <row r="114" customFormat="false" ht="26.85" hidden="false" customHeight="false" outlineLevel="0" collapsed="false">
      <c r="A114" s="42" t="s">
        <v>108</v>
      </c>
      <c r="B114" s="43"/>
      <c r="C114" s="43"/>
      <c r="D114" s="44" t="n">
        <v>0.1196</v>
      </c>
      <c r="E114" s="45" t="n">
        <v>0.0522</v>
      </c>
      <c r="F114" s="46"/>
      <c r="G114" s="47" t="n">
        <v>0.0897</v>
      </c>
      <c r="H114" s="43"/>
      <c r="I114" s="48" t="n">
        <v>0.5813</v>
      </c>
      <c r="J114" s="48"/>
      <c r="K114" s="48"/>
      <c r="L114" s="121" t="s">
        <v>113</v>
      </c>
      <c r="M114" s="121" t="s">
        <v>114</v>
      </c>
    </row>
    <row r="115" customFormat="false" ht="15" hidden="false" customHeight="false" outlineLevel="0" collapsed="false">
      <c r="A115" s="23" t="s">
        <v>12</v>
      </c>
      <c r="B115" s="24" t="n">
        <v>3.3</v>
      </c>
      <c r="C115" s="24" t="n">
        <v>116.28</v>
      </c>
      <c r="D115" s="25" t="n">
        <v>32.88</v>
      </c>
      <c r="E115" s="26" t="n">
        <v>35.32</v>
      </c>
      <c r="F115" s="27" t="n">
        <v>3.34</v>
      </c>
      <c r="G115" s="28" t="n">
        <v>5.16</v>
      </c>
      <c r="H115" s="29" t="n">
        <v>0</v>
      </c>
      <c r="I115" s="24" t="n">
        <v>11.72</v>
      </c>
      <c r="J115" s="24" t="n">
        <v>29.44</v>
      </c>
      <c r="K115" s="24" t="n">
        <v>533.98</v>
      </c>
      <c r="L115" s="24" t="n">
        <v>684.56</v>
      </c>
      <c r="M115" s="24" t="n">
        <v>0</v>
      </c>
    </row>
    <row r="116" customFormat="false" ht="15" hidden="false" customHeight="false" outlineLevel="0" collapsed="false">
      <c r="A116" s="23" t="s">
        <v>13</v>
      </c>
      <c r="B116" s="24" t="n">
        <v>3.3</v>
      </c>
      <c r="C116" s="24" t="n">
        <v>156.48</v>
      </c>
      <c r="D116" s="25" t="n">
        <v>29.32</v>
      </c>
      <c r="E116" s="26" t="n">
        <v>40.11</v>
      </c>
      <c r="F116" s="27" t="n">
        <v>6.3</v>
      </c>
      <c r="G116" s="28" t="n">
        <v>1.4</v>
      </c>
      <c r="H116" s="29" t="n">
        <v>0</v>
      </c>
      <c r="I116" s="24" t="n">
        <v>12.95</v>
      </c>
      <c r="J116" s="24" t="n">
        <v>28.5</v>
      </c>
      <c r="K116" s="24" t="n">
        <v>927.46</v>
      </c>
      <c r="L116" s="24" t="n">
        <v>392.9</v>
      </c>
      <c r="M116" s="24" t="n">
        <v>0</v>
      </c>
    </row>
    <row r="117" customFormat="false" ht="15" hidden="false" customHeight="false" outlineLevel="0" collapsed="false">
      <c r="A117" s="23" t="s">
        <v>14</v>
      </c>
      <c r="B117" s="24" t="n">
        <v>10.8</v>
      </c>
      <c r="C117" s="24" t="n">
        <v>201.88</v>
      </c>
      <c r="D117" s="25" t="n">
        <v>47.84</v>
      </c>
      <c r="E117" s="26" t="n">
        <v>39.87</v>
      </c>
      <c r="F117" s="27" t="n">
        <v>1.24</v>
      </c>
      <c r="G117" s="28" t="n">
        <v>0</v>
      </c>
      <c r="H117" s="29" t="n">
        <v>2.78</v>
      </c>
      <c r="I117" s="24" t="n">
        <v>9.22</v>
      </c>
      <c r="J117" s="24" t="n">
        <v>27.66</v>
      </c>
      <c r="K117" s="24" t="n">
        <v>827.04</v>
      </c>
      <c r="L117" s="24" t="n">
        <v>758.08</v>
      </c>
      <c r="M117" s="24" t="n">
        <v>0</v>
      </c>
    </row>
    <row r="118" customFormat="false" ht="15" hidden="false" customHeight="false" outlineLevel="0" collapsed="false">
      <c r="A118" s="23" t="s">
        <v>15</v>
      </c>
      <c r="B118" s="24" t="n">
        <v>6.6</v>
      </c>
      <c r="C118" s="24" t="n">
        <v>188.38</v>
      </c>
      <c r="D118" s="25" t="n">
        <v>77.64</v>
      </c>
      <c r="E118" s="26" t="n">
        <v>66.86</v>
      </c>
      <c r="F118" s="27" t="n">
        <v>0</v>
      </c>
      <c r="G118" s="28" t="n">
        <v>16.74</v>
      </c>
      <c r="H118" s="29" t="n">
        <v>0.64</v>
      </c>
      <c r="I118" s="24" t="n">
        <v>11.54</v>
      </c>
      <c r="J118" s="24" t="n">
        <v>29.4</v>
      </c>
      <c r="K118" s="24" t="n">
        <v>1418.16</v>
      </c>
      <c r="L118" s="24" t="n">
        <v>781.04</v>
      </c>
      <c r="M118" s="24" t="n">
        <v>0</v>
      </c>
    </row>
    <row r="119" customFormat="false" ht="15" hidden="false" customHeight="false" outlineLevel="0" collapsed="false">
      <c r="A119" s="23" t="s">
        <v>16</v>
      </c>
      <c r="B119" s="24" t="n">
        <v>11.18</v>
      </c>
      <c r="C119" s="24" t="n">
        <v>149.42</v>
      </c>
      <c r="D119" s="25" t="n">
        <v>153.14</v>
      </c>
      <c r="E119" s="26" t="n">
        <v>82.52</v>
      </c>
      <c r="F119" s="27" t="n">
        <v>33.56</v>
      </c>
      <c r="G119" s="28" t="n">
        <v>30.16</v>
      </c>
      <c r="H119" s="29" t="n">
        <v>1.2</v>
      </c>
      <c r="I119" s="24" t="n">
        <v>15.22</v>
      </c>
      <c r="J119" s="24" t="n">
        <v>31.48</v>
      </c>
      <c r="K119" s="24" t="n">
        <v>1490.14</v>
      </c>
      <c r="L119" s="24" t="n">
        <v>1042.08</v>
      </c>
      <c r="M119" s="24" t="n">
        <v>0</v>
      </c>
    </row>
    <row r="120" customFormat="false" ht="15" hidden="false" customHeight="false" outlineLevel="0" collapsed="false">
      <c r="A120" s="23" t="s">
        <v>17</v>
      </c>
      <c r="B120" s="24" t="n">
        <v>5.24</v>
      </c>
      <c r="C120" s="24" t="n">
        <v>177.56</v>
      </c>
      <c r="D120" s="25" t="n">
        <v>211.56</v>
      </c>
      <c r="E120" s="26" t="n">
        <v>83.32</v>
      </c>
      <c r="F120" s="27" t="n">
        <v>22.7</v>
      </c>
      <c r="G120" s="28" t="n">
        <v>36.16</v>
      </c>
      <c r="H120" s="29" t="n">
        <v>5</v>
      </c>
      <c r="I120" s="24" t="n">
        <v>14.72</v>
      </c>
      <c r="J120" s="24" t="n">
        <v>29.74</v>
      </c>
      <c r="K120" s="24" t="n">
        <v>1290.28</v>
      </c>
      <c r="L120" s="24" t="n">
        <v>846.68</v>
      </c>
      <c r="M120" s="24" t="n">
        <v>0</v>
      </c>
    </row>
    <row r="121" customFormat="false" ht="15" hidden="false" customHeight="false" outlineLevel="0" collapsed="false">
      <c r="A121" s="23" t="s">
        <v>18</v>
      </c>
      <c r="B121" s="24" t="n">
        <v>8.78</v>
      </c>
      <c r="C121" s="24" t="n">
        <v>126.36</v>
      </c>
      <c r="D121" s="25" t="n">
        <v>309.38</v>
      </c>
      <c r="E121" s="26" t="n">
        <v>92.46</v>
      </c>
      <c r="F121" s="27" t="n">
        <v>38.76</v>
      </c>
      <c r="G121" s="28" t="n">
        <v>52.62</v>
      </c>
      <c r="H121" s="29" t="n">
        <v>7.02</v>
      </c>
      <c r="I121" s="24" t="n">
        <v>13.26</v>
      </c>
      <c r="J121" s="24" t="n">
        <v>32.96</v>
      </c>
      <c r="K121" s="24" t="n">
        <v>1075.2</v>
      </c>
      <c r="L121" s="24" t="n">
        <v>989.42</v>
      </c>
      <c r="M121" s="24" t="n">
        <v>0</v>
      </c>
    </row>
    <row r="122" customFormat="false" ht="15" hidden="false" customHeight="false" outlineLevel="0" collapsed="false">
      <c r="A122" s="23" t="s">
        <v>19</v>
      </c>
      <c r="B122" s="24" t="n">
        <v>6.42</v>
      </c>
      <c r="C122" s="24" t="n">
        <v>99.16</v>
      </c>
      <c r="D122" s="25" t="n">
        <v>316.02</v>
      </c>
      <c r="E122" s="26" t="n">
        <v>91.82</v>
      </c>
      <c r="F122" s="27" t="n">
        <v>48.02</v>
      </c>
      <c r="G122" s="28" t="n">
        <v>44.82</v>
      </c>
      <c r="H122" s="29" t="n">
        <v>9.64</v>
      </c>
      <c r="I122" s="24" t="n">
        <v>12.8</v>
      </c>
      <c r="J122" s="24" t="n">
        <v>30.9</v>
      </c>
      <c r="K122" s="24" t="n">
        <v>598.94</v>
      </c>
      <c r="L122" s="24" t="n">
        <v>1091.82</v>
      </c>
      <c r="M122" s="24" t="n">
        <v>0</v>
      </c>
    </row>
    <row r="123" customFormat="false" ht="15" hidden="false" customHeight="false" outlineLevel="0" collapsed="false">
      <c r="A123" s="23" t="s">
        <v>20</v>
      </c>
      <c r="B123" s="24" t="n">
        <v>5.46</v>
      </c>
      <c r="C123" s="24" t="n">
        <v>117.06</v>
      </c>
      <c r="D123" s="25" t="n">
        <v>261.36</v>
      </c>
      <c r="E123" s="26" t="n">
        <v>85.36</v>
      </c>
      <c r="F123" s="27" t="n">
        <v>23.42</v>
      </c>
      <c r="G123" s="28" t="n">
        <v>26.98</v>
      </c>
      <c r="H123" s="29" t="n">
        <v>6.6</v>
      </c>
      <c r="I123" s="24" t="n">
        <v>16.22</v>
      </c>
      <c r="J123" s="24" t="n">
        <v>31.1</v>
      </c>
      <c r="K123" s="24" t="n">
        <v>1201.43</v>
      </c>
      <c r="L123" s="24" t="n">
        <v>1095.34</v>
      </c>
      <c r="M123" s="24" t="n">
        <v>0</v>
      </c>
    </row>
    <row r="124" customFormat="false" ht="15" hidden="false" customHeight="false" outlineLevel="0" collapsed="false">
      <c r="A124" s="23" t="s">
        <v>21</v>
      </c>
      <c r="B124" s="24" t="n">
        <v>9.34</v>
      </c>
      <c r="C124" s="24" t="n">
        <v>120.32</v>
      </c>
      <c r="D124" s="25" t="n">
        <v>203.9</v>
      </c>
      <c r="E124" s="26" t="n">
        <v>90.08</v>
      </c>
      <c r="F124" s="27" t="n">
        <v>38.78</v>
      </c>
      <c r="G124" s="28" t="n">
        <v>33.06</v>
      </c>
      <c r="H124" s="29" t="n">
        <v>20.78</v>
      </c>
      <c r="I124" s="24" t="n">
        <v>12.77</v>
      </c>
      <c r="J124" s="24" t="n">
        <v>31.24</v>
      </c>
      <c r="K124" s="24" t="n">
        <v>997.36</v>
      </c>
      <c r="L124" s="24" t="n">
        <v>1449.3</v>
      </c>
      <c r="M124" s="24" t="n">
        <v>0</v>
      </c>
    </row>
    <row r="125" customFormat="false" ht="15" hidden="false" customHeight="false" outlineLevel="0" collapsed="false">
      <c r="A125" s="23" t="s">
        <v>22</v>
      </c>
      <c r="B125" s="24" t="n">
        <v>15</v>
      </c>
      <c r="C125" s="24" t="n">
        <v>147.24</v>
      </c>
      <c r="D125" s="25" t="n">
        <v>60.88</v>
      </c>
      <c r="E125" s="26" t="n">
        <v>45.12</v>
      </c>
      <c r="F125" s="27" t="n">
        <v>0</v>
      </c>
      <c r="G125" s="28" t="n">
        <v>1.54</v>
      </c>
      <c r="H125" s="29" t="n">
        <v>0</v>
      </c>
      <c r="I125" s="24" t="n">
        <v>21.26</v>
      </c>
      <c r="J125" s="24" t="n">
        <v>29.34</v>
      </c>
      <c r="K125" s="24" t="n">
        <v>916.88</v>
      </c>
      <c r="L125" s="24" t="n">
        <v>912.72</v>
      </c>
      <c r="M125" s="24" t="n">
        <v>0</v>
      </c>
    </row>
    <row r="126" customFormat="false" ht="15" hidden="false" customHeight="false" outlineLevel="0" collapsed="false">
      <c r="A126" s="23" t="s">
        <v>23</v>
      </c>
      <c r="B126" s="24" t="n">
        <v>1.46</v>
      </c>
      <c r="C126" s="24" t="n">
        <v>82.78</v>
      </c>
      <c r="D126" s="25" t="n">
        <v>51.6</v>
      </c>
      <c r="E126" s="26" t="n">
        <v>42.1</v>
      </c>
      <c r="F126" s="27" t="n">
        <v>10.4</v>
      </c>
      <c r="G126" s="28" t="n">
        <v>5.9</v>
      </c>
      <c r="H126" s="29" t="n">
        <v>0</v>
      </c>
      <c r="I126" s="24" t="n">
        <v>20.82</v>
      </c>
      <c r="J126" s="24" t="n">
        <v>28.44</v>
      </c>
      <c r="K126" s="24" t="n">
        <v>777.3</v>
      </c>
      <c r="L126" s="24" t="n">
        <v>529.28</v>
      </c>
      <c r="M126" s="24" t="n">
        <v>0</v>
      </c>
    </row>
    <row r="127" customFormat="false" ht="15" hidden="false" customHeight="false" outlineLevel="0" collapsed="false">
      <c r="A127" s="33" t="s">
        <v>33</v>
      </c>
      <c r="B127" s="34" t="n">
        <v>86.88</v>
      </c>
      <c r="C127" s="34" t="n">
        <v>1682.92</v>
      </c>
      <c r="D127" s="35" t="n">
        <v>1755.52</v>
      </c>
      <c r="E127" s="36" t="n">
        <v>794.94</v>
      </c>
      <c r="F127" s="37" t="n">
        <v>226.52</v>
      </c>
      <c r="G127" s="38" t="n">
        <v>254.54</v>
      </c>
      <c r="H127" s="34" t="n">
        <v>53.66</v>
      </c>
      <c r="I127" s="39" t="n">
        <v>172.5</v>
      </c>
      <c r="J127" s="39" t="n">
        <v>360.2</v>
      </c>
      <c r="K127" s="39" t="n">
        <v>12054.17</v>
      </c>
      <c r="L127" s="39" t="n">
        <v>10573.22</v>
      </c>
      <c r="M127" s="39" t="n">
        <v>0</v>
      </c>
    </row>
    <row r="128" customFormat="false" ht="15" hidden="false" customHeight="false" outlineLevel="0" collapsed="false">
      <c r="A128" s="40" t="s">
        <v>109</v>
      </c>
      <c r="B128" s="41" t="n">
        <v>2277.06</v>
      </c>
      <c r="C128" s="41" t="n">
        <v>2708.03</v>
      </c>
      <c r="D128" s="41" t="n">
        <v>1784.46</v>
      </c>
      <c r="E128" s="41" t="n">
        <v>688.91</v>
      </c>
      <c r="F128" s="41" t="n">
        <v>88.8</v>
      </c>
      <c r="G128" s="41" t="n">
        <v>272.98</v>
      </c>
      <c r="H128" s="41" t="n">
        <v>63.06</v>
      </c>
      <c r="I128" s="41" t="n">
        <v>143.24</v>
      </c>
      <c r="J128" s="41" t="n">
        <v>345.62</v>
      </c>
      <c r="K128" s="41" t="n">
        <v>13574.2</v>
      </c>
      <c r="L128" s="41" t="n">
        <v>9683.38</v>
      </c>
      <c r="M128" s="41" t="n">
        <v>0</v>
      </c>
    </row>
    <row r="129" customFormat="false" ht="26.85" hidden="false" customHeight="false" outlineLevel="0" collapsed="false">
      <c r="A129" s="42" t="s">
        <v>110</v>
      </c>
      <c r="B129" s="43" t="n">
        <v>0.0396</v>
      </c>
      <c r="C129" s="43" t="n">
        <v>0.305</v>
      </c>
      <c r="D129" s="44" t="n">
        <v>-0.0162</v>
      </c>
      <c r="E129" s="45" t="n">
        <v>0.1539</v>
      </c>
      <c r="F129" s="46" t="n">
        <v>1.5509</v>
      </c>
      <c r="G129" s="47" t="n">
        <v>-0.0676</v>
      </c>
      <c r="H129" s="43" t="n">
        <v>-0.1491</v>
      </c>
      <c r="I129" s="48" t="n">
        <v>0.2043</v>
      </c>
      <c r="J129" s="48" t="n">
        <v>0.0422</v>
      </c>
      <c r="K129" s="48" t="n">
        <v>-0.112</v>
      </c>
      <c r="L129" s="48" t="n">
        <v>0.0919</v>
      </c>
      <c r="M129" s="48" t="s">
        <v>115</v>
      </c>
    </row>
    <row r="130" customFormat="false" ht="15" hidden="false" customHeight="false" outlineLevel="0" collapsed="false">
      <c r="A130" s="55" t="s">
        <v>116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customFormat="false" ht="15" hidden="false" customHeight="false" outlineLevel="0" collapsed="false">
      <c r="A131" s="55" t="s">
        <v>117</v>
      </c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customFormat="false" ht="15" hidden="false" customHeight="false" outlineLevel="0" collapsed="false">
      <c r="A132" s="122"/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customFormat="false" ht="68.65" hidden="false" customHeight="false" outlineLevel="0" collapsed="false">
      <c r="A133" s="116" t="s">
        <v>118</v>
      </c>
      <c r="B133" s="123" t="s">
        <v>1</v>
      </c>
      <c r="C133" s="123" t="s">
        <v>119</v>
      </c>
      <c r="D133" s="124" t="s">
        <v>120</v>
      </c>
      <c r="E133" s="125" t="s">
        <v>121</v>
      </c>
      <c r="F133" s="126" t="s">
        <v>122</v>
      </c>
      <c r="G133" s="127" t="s">
        <v>123</v>
      </c>
      <c r="H133" s="123" t="s">
        <v>124</v>
      </c>
      <c r="I133" s="128" t="s">
        <v>125</v>
      </c>
      <c r="J133" s="128" t="s">
        <v>126</v>
      </c>
      <c r="K133" s="128" t="s">
        <v>127</v>
      </c>
      <c r="L133" s="129" t="s">
        <v>128</v>
      </c>
    </row>
    <row r="134" customFormat="false" ht="15" hidden="false" customHeight="false" outlineLevel="0" collapsed="false">
      <c r="A134" s="23" t="s">
        <v>12</v>
      </c>
      <c r="B134" s="24" t="n">
        <f aca="false">B10+B25+B40+B55+B70+B85+B100+B115</f>
        <v>447.9</v>
      </c>
      <c r="C134" s="24" t="n">
        <f aca="false">C10+C25+C40+C55+C70+C85+C100+C115</f>
        <v>339.06</v>
      </c>
      <c r="D134" s="25" t="n">
        <f aca="false">D10+D25+D40+D55+D70+D85+D115</f>
        <v>4317.92</v>
      </c>
      <c r="E134" s="57" t="n">
        <f aca="false">E10+E25+E40+E55+E70+E85+E115</f>
        <v>512.48</v>
      </c>
      <c r="F134" s="58" t="n">
        <f aca="false">F10+F25+F40+F55+F70+F85+F115</f>
        <v>381.96</v>
      </c>
      <c r="G134" s="28" t="n">
        <f aca="false">G10+G25+G40+G55+G70+G85+G115</f>
        <v>379.62</v>
      </c>
      <c r="H134" s="29" t="n">
        <f aca="false">H10+H25+H40+H55+H70+H85+H115</f>
        <v>313.22</v>
      </c>
      <c r="I134" s="24" t="n">
        <f aca="false">I10+I25+I40+I55+I70+I85+I115</f>
        <v>11.74</v>
      </c>
      <c r="J134" s="24" t="n">
        <f aca="false">J10+J25+J40+J55+J70+J85+J115</f>
        <v>29.44</v>
      </c>
      <c r="K134" s="24" t="n">
        <f aca="false">K10+K25+K40+K55+K70+K85+K115</f>
        <v>533.98</v>
      </c>
      <c r="L134" s="24" t="n">
        <f aca="false">L115+M115</f>
        <v>684.56</v>
      </c>
    </row>
    <row r="135" customFormat="false" ht="15" hidden="false" customHeight="false" outlineLevel="0" collapsed="false">
      <c r="A135" s="23" t="s">
        <v>13</v>
      </c>
      <c r="B135" s="24" t="n">
        <f aca="false">B11+B26+B41+B56+B71+B86+B101+B116</f>
        <v>491.02</v>
      </c>
      <c r="C135" s="24" t="n">
        <f aca="false">C11+C26+C41+C56+C71+C86+C101+C116</f>
        <v>448.84</v>
      </c>
      <c r="D135" s="25" t="n">
        <f aca="false">D11+D26+D41+D56+D71+D86+D116</f>
        <v>4234.76</v>
      </c>
      <c r="E135" s="57" t="n">
        <f aca="false">E11+E26+E41+E56+E71+E86+E116</f>
        <v>520.05</v>
      </c>
      <c r="F135" s="58" t="n">
        <f aca="false">F11+F26+F41+F56+F71+F86+F116</f>
        <v>326.38</v>
      </c>
      <c r="G135" s="28" t="n">
        <f aca="false">G11+G26+G41+G56+G71+G86+G116</f>
        <v>370.1</v>
      </c>
      <c r="H135" s="29" t="n">
        <f aca="false">H11+H26+H41+H56+H71+H86+H116</f>
        <v>336.86</v>
      </c>
      <c r="I135" s="24" t="n">
        <f aca="false">I11+I26+I41+I56+I71+I86+I116</f>
        <v>13.03</v>
      </c>
      <c r="J135" s="24" t="n">
        <f aca="false">J11+J26+J41+J56+J71+J86+J116</f>
        <v>28.5</v>
      </c>
      <c r="K135" s="24" t="n">
        <f aca="false">K11+K26+K41+K56+K71+K86+K116</f>
        <v>927.46</v>
      </c>
      <c r="L135" s="24" t="n">
        <f aca="false">L116+M116</f>
        <v>392.9</v>
      </c>
    </row>
    <row r="136" customFormat="false" ht="15" hidden="false" customHeight="false" outlineLevel="0" collapsed="false">
      <c r="A136" s="23" t="s">
        <v>14</v>
      </c>
      <c r="B136" s="24" t="n">
        <f aca="false">B12+B27+B42+B57+B72+B87+B102+B117</f>
        <v>561.62</v>
      </c>
      <c r="C136" s="24" t="n">
        <f aca="false">C12+C27+C42+C57+C72+C87+C102+C117</f>
        <v>485.92</v>
      </c>
      <c r="D136" s="25" t="n">
        <f aca="false">D12+D27+D42+D57+D72+D87+D117</f>
        <v>4994.58</v>
      </c>
      <c r="E136" s="57" t="n">
        <f aca="false">E12+E27+E42+E57+E72+E87+E117</f>
        <v>650.63</v>
      </c>
      <c r="F136" s="58" t="n">
        <f aca="false">F12+F27+F42+F57+F72+F87+F117</f>
        <v>382.74</v>
      </c>
      <c r="G136" s="28" t="n">
        <f aca="false">G12+G27+G42+G57+G72+G87+G117</f>
        <v>458.54</v>
      </c>
      <c r="H136" s="29" t="n">
        <f aca="false">H12+H27+H42+H57+H72+H87+H117</f>
        <v>438.68</v>
      </c>
      <c r="I136" s="24" t="n">
        <f aca="false">I12+I27+I42+I57+I72+I87+I117</f>
        <v>9.24</v>
      </c>
      <c r="J136" s="24" t="n">
        <f aca="false">J12+J27+J42+J57+J72+J87+J117</f>
        <v>27.66</v>
      </c>
      <c r="K136" s="24" t="n">
        <f aca="false">K12+K27+K42+K57+K72+K87+K117</f>
        <v>827.04</v>
      </c>
      <c r="L136" s="24" t="n">
        <f aca="false">L117+M117</f>
        <v>758.08</v>
      </c>
    </row>
    <row r="137" customFormat="false" ht="15" hidden="false" customHeight="false" outlineLevel="0" collapsed="false">
      <c r="A137" s="23" t="s">
        <v>15</v>
      </c>
      <c r="B137" s="24" t="n">
        <f aca="false">B13+B28+B43+B58+B73+B88+B103+B118</f>
        <v>615.64</v>
      </c>
      <c r="C137" s="24" t="n">
        <f aca="false">C13+C28+C43+C58+C73+C88+C103+C118</f>
        <v>464.34</v>
      </c>
      <c r="D137" s="25" t="n">
        <f aca="false">D13+D28+D43+D58+D73+D88+D118</f>
        <v>5911.66</v>
      </c>
      <c r="E137" s="57" t="n">
        <f aca="false">E13+E28+E43+E58+E73+E88+E118</f>
        <v>895.56</v>
      </c>
      <c r="F137" s="58" t="n">
        <f aca="false">F13+F28+F43+F58+F73+F88+F118</f>
        <v>599.22</v>
      </c>
      <c r="G137" s="28" t="n">
        <f aca="false">G13+G28+G43+G58+G73+G88+G118</f>
        <v>624</v>
      </c>
      <c r="H137" s="29" t="n">
        <f aca="false">H13+H28+H43+H58+H73+H88+H118</f>
        <v>756.06</v>
      </c>
      <c r="I137" s="24" t="n">
        <f aca="false">I13+I28+I43+I58+I73+I88+I118</f>
        <v>11.64</v>
      </c>
      <c r="J137" s="24" t="n">
        <f aca="false">J13+J28+J43+J58+J73+J88+J118</f>
        <v>29.4</v>
      </c>
      <c r="K137" s="24" t="n">
        <f aca="false">K13+K28+K43+K58+K73+K88+K118</f>
        <v>1418.16</v>
      </c>
      <c r="L137" s="24" t="n">
        <f aca="false">L118+M118</f>
        <v>781.04</v>
      </c>
    </row>
    <row r="138" customFormat="false" ht="15" hidden="false" customHeight="false" outlineLevel="0" collapsed="false">
      <c r="A138" s="23" t="s">
        <v>16</v>
      </c>
      <c r="B138" s="24" t="n">
        <f aca="false">B14+B29+B44+B59+B74+B89+B104+B119</f>
        <v>654.72</v>
      </c>
      <c r="C138" s="24" t="n">
        <f aca="false">C14+C29+C44+C59+C74+C89+C104+C119</f>
        <v>374.76</v>
      </c>
      <c r="D138" s="25" t="n">
        <f aca="false">D14+D29+D44+D59+D74+D89+D119</f>
        <v>7334.78</v>
      </c>
      <c r="E138" s="57" t="n">
        <f aca="false">E14+E29+E44+E59+E74+E89+E119</f>
        <v>1078.5</v>
      </c>
      <c r="F138" s="58" t="n">
        <f aca="false">F14+F29+F44+F59+F74+F89+F119</f>
        <v>1057.44</v>
      </c>
      <c r="G138" s="28" t="n">
        <f aca="false">G14+G29+G44+G59+G74+G89+G119</f>
        <v>776.46</v>
      </c>
      <c r="H138" s="29" t="n">
        <f aca="false">H14+H29+H44+H59+H74+H89+H119</f>
        <v>1234.08</v>
      </c>
      <c r="I138" s="24" t="n">
        <f aca="false">I14+I29+I44+I59+I74+I89+I119</f>
        <v>15.22</v>
      </c>
      <c r="J138" s="24" t="n">
        <f aca="false">J14+J29+J44+J59+J74+J89+J119</f>
        <v>31.48</v>
      </c>
      <c r="K138" s="24" t="n">
        <f aca="false">K14+K29+K44+K59+K74+K89+K119</f>
        <v>1490.14</v>
      </c>
      <c r="L138" s="24" t="n">
        <f aca="false">L119+M119</f>
        <v>1042.08</v>
      </c>
    </row>
    <row r="139" customFormat="false" ht="15" hidden="false" customHeight="false" outlineLevel="0" collapsed="false">
      <c r="A139" s="23" t="s">
        <v>17</v>
      </c>
      <c r="B139" s="24" t="n">
        <f aca="false">B15+B30+B45+B60+B75+B90+B105+B120</f>
        <v>542.92</v>
      </c>
      <c r="C139" s="24" t="n">
        <f aca="false">C15+C30+C45+C60+C75+C90+C105+C120</f>
        <v>431.3</v>
      </c>
      <c r="D139" s="25" t="n">
        <f aca="false">D15+D30+D45+D60+D75+D90+D120</f>
        <v>7675.32</v>
      </c>
      <c r="E139" s="57" t="n">
        <f aca="false">E15+E30+E45+E60+E75+E90+E120</f>
        <v>1079.1</v>
      </c>
      <c r="F139" s="58" t="n">
        <f aca="false">F15+F30+F45+F60+F75+F90+F120</f>
        <v>1198.68</v>
      </c>
      <c r="G139" s="28" t="n">
        <f aca="false">G15+G30+G45+G60+G75+G90+G120</f>
        <v>790.14</v>
      </c>
      <c r="H139" s="29" t="n">
        <f aca="false">H15+H30+H45+H60+H75+H90+H120</f>
        <v>1377.94</v>
      </c>
      <c r="I139" s="24" t="n">
        <f aca="false">I15+I30+I45+I60+I75+I90+I120</f>
        <v>14.72</v>
      </c>
      <c r="J139" s="24" t="n">
        <f aca="false">J15+J30+J45+J60+J75+J90+J120</f>
        <v>29.74</v>
      </c>
      <c r="K139" s="24" t="n">
        <f aca="false">K15+K30+K45+K60+K75+K90+K120</f>
        <v>1290.28</v>
      </c>
      <c r="L139" s="24" t="n">
        <f aca="false">L120+M120</f>
        <v>846.68</v>
      </c>
    </row>
    <row r="140" customFormat="false" ht="15" hidden="false" customHeight="false" outlineLevel="0" collapsed="false">
      <c r="A140" s="23" t="s">
        <v>18</v>
      </c>
      <c r="B140" s="24" t="n">
        <f aca="false">B16+B31+B46+B61+B76+B91+B106+B121</f>
        <v>623.52</v>
      </c>
      <c r="C140" s="24" t="n">
        <f aca="false">C16+C31+C46+C61+C76+C91+C106+C121</f>
        <v>346.1</v>
      </c>
      <c r="D140" s="25" t="n">
        <f aca="false">D16+D31+D46+D61+D76+D91+D121</f>
        <v>9170.66</v>
      </c>
      <c r="E140" s="57" t="n">
        <f aca="false">E16+E31+E46+E61+E76+E91+E121</f>
        <v>1221.74</v>
      </c>
      <c r="F140" s="58" t="n">
        <f aca="false">F16+F31+F46+F61+F76+F91+F121</f>
        <v>1627.14</v>
      </c>
      <c r="G140" s="28" t="n">
        <f aca="false">G16+G31+G46+G61+G76+G91+G121</f>
        <v>954.62</v>
      </c>
      <c r="H140" s="29" t="n">
        <f aca="false">H16+H31+H46+H61+H76+H91+H121</f>
        <v>1736.44</v>
      </c>
      <c r="I140" s="24" t="n">
        <f aca="false">I16+I31+I46+I61+I76+I91+I121</f>
        <v>13.26</v>
      </c>
      <c r="J140" s="24" t="n">
        <f aca="false">J16+J31+J46+J61+J76+J91+J121</f>
        <v>32.96</v>
      </c>
      <c r="K140" s="24" t="n">
        <f aca="false">K16+K31+K46+K61+K76+K91+K121</f>
        <v>1075.2</v>
      </c>
      <c r="L140" s="24" t="n">
        <f aca="false">L121+M121</f>
        <v>989.42</v>
      </c>
    </row>
    <row r="141" customFormat="false" ht="15" hidden="false" customHeight="false" outlineLevel="0" collapsed="false">
      <c r="A141" s="23" t="s">
        <v>19</v>
      </c>
      <c r="B141" s="24" t="n">
        <f aca="false">B17+B32+B47+B62+B77+B92+B107+B122</f>
        <v>490.42</v>
      </c>
      <c r="C141" s="24" t="n">
        <f aca="false">C17+C32+C47+C62+C77+C92+C107+C122</f>
        <v>259.3</v>
      </c>
      <c r="D141" s="25" t="n">
        <f aca="false">D17+D32+D47+D62+D77+D92+D122</f>
        <v>9172.81</v>
      </c>
      <c r="E141" s="57" t="n">
        <f aca="false">E17+E32+E47+E62+E77+E92+E122</f>
        <v>1202.68</v>
      </c>
      <c r="F141" s="58" t="n">
        <f aca="false">F17+F32+F47+F62+F77+F92+F122</f>
        <v>1534.3</v>
      </c>
      <c r="G141" s="28" t="n">
        <f aca="false">G17+G32+G47+G62+G77+G92+G122</f>
        <v>1001.18</v>
      </c>
      <c r="H141" s="29" t="n">
        <f aca="false">H17+H32+H47+H62+H77+H92+H122</f>
        <v>1828.96</v>
      </c>
      <c r="I141" s="24" t="n">
        <f aca="false">I17+I32+I47+I62+I77+I92+I122</f>
        <v>12.84</v>
      </c>
      <c r="J141" s="24" t="n">
        <f aca="false">J17+J32+J47+J62+J77+J92+J122</f>
        <v>30.9</v>
      </c>
      <c r="K141" s="24" t="n">
        <f aca="false">K17+K32+K47+K62+K77+K92+K122</f>
        <v>598.94</v>
      </c>
      <c r="L141" s="24" t="n">
        <f aca="false">L122+M122</f>
        <v>1091.82</v>
      </c>
    </row>
    <row r="142" customFormat="false" ht="15" hidden="false" customHeight="false" outlineLevel="0" collapsed="false">
      <c r="A142" s="23" t="s">
        <v>20</v>
      </c>
      <c r="B142" s="24" t="n">
        <f aca="false">B18+B33+B48+B63+B78+B93+B108+B123</f>
        <v>460.76</v>
      </c>
      <c r="C142" s="24" t="n">
        <f aca="false">C18+C33+C48+C63+C78+C93+C108+C123</f>
        <v>303.54</v>
      </c>
      <c r="D142" s="25" t="n">
        <f aca="false">D18+D33+D48+D63+D78+D93+D123</f>
        <v>7785.71</v>
      </c>
      <c r="E142" s="57" t="n">
        <f aca="false">E18+E33+E48+E63+E78+E93+E123</f>
        <v>1016.06</v>
      </c>
      <c r="F142" s="58" t="n">
        <f aca="false">F18+F33+F48+F63+F78+F93+F123</f>
        <v>1305.16</v>
      </c>
      <c r="G142" s="28" t="n">
        <f aca="false">G18+G33+G48+G63+G78+G93+G123</f>
        <v>835.25</v>
      </c>
      <c r="H142" s="29" t="n">
        <f aca="false">H18+H33+H48+H63+H78+H93+H123</f>
        <v>1491.36</v>
      </c>
      <c r="I142" s="24" t="n">
        <f aca="false">I18+I33+I48+I63+I78+I93+I123</f>
        <v>16.28</v>
      </c>
      <c r="J142" s="24" t="n">
        <f aca="false">J18+J33+J48+J63+J78+J93+J123</f>
        <v>31.1</v>
      </c>
      <c r="K142" s="24" t="n">
        <f aca="false">K18+K33+K48+K63+K78+K93+K123</f>
        <v>1201.43</v>
      </c>
      <c r="L142" s="24" t="n">
        <f aca="false">L123+M123</f>
        <v>1095.34</v>
      </c>
    </row>
    <row r="143" customFormat="false" ht="15" hidden="false" customHeight="false" outlineLevel="0" collapsed="false">
      <c r="A143" s="23" t="s">
        <v>21</v>
      </c>
      <c r="B143" s="24" t="n">
        <f aca="false">B19+B34+B49+B64+B79+B94+B109+B124</f>
        <v>552.9</v>
      </c>
      <c r="C143" s="24" t="n">
        <f aca="false">C19+C34+C49+C64+C79+C94+C109+C124</f>
        <v>371.32</v>
      </c>
      <c r="D143" s="25" t="n">
        <f aca="false">D19+D34+D49+D64+D79+D94+D124</f>
        <v>6959.8</v>
      </c>
      <c r="E143" s="57" t="n">
        <f aca="false">E19+E34+E49+E64+E79+E94+E124</f>
        <v>918.34</v>
      </c>
      <c r="F143" s="58" t="n">
        <f aca="false">F19+F34+F49+F64+F79+F94+F124</f>
        <v>992.44</v>
      </c>
      <c r="G143" s="28" t="n">
        <f aca="false">G19+G34+G49+G64+G79+G94+G124</f>
        <v>730.04</v>
      </c>
      <c r="H143" s="29" t="n">
        <f aca="false">H19+H34+H49+H64+H79+H94+H124</f>
        <v>1114.74</v>
      </c>
      <c r="I143" s="24" t="n">
        <f aca="false">I19+I34+I49+I64+I79+I94+I124</f>
        <v>12.85</v>
      </c>
      <c r="J143" s="24" t="n">
        <f aca="false">J19+J34+J49+J64+J79+J94+J124</f>
        <v>31.24</v>
      </c>
      <c r="K143" s="24" t="n">
        <f aca="false">K19+K34+K49+K64+K79+K94+K124</f>
        <v>997.36</v>
      </c>
      <c r="L143" s="24" t="n">
        <f aca="false">L124+M124</f>
        <v>1449.3</v>
      </c>
    </row>
    <row r="144" customFormat="false" ht="15" hidden="false" customHeight="false" outlineLevel="0" collapsed="false">
      <c r="A144" s="23" t="s">
        <v>22</v>
      </c>
      <c r="B144" s="24" t="n">
        <f aca="false">B20+B35+B50+B65+B80+B95+B110+B125</f>
        <v>640.44</v>
      </c>
      <c r="C144" s="24" t="n">
        <f aca="false">C20+C35+C50+C65+C80+C95+C110+C125</f>
        <v>341.88</v>
      </c>
      <c r="D144" s="25" t="n">
        <f aca="false">D20+D35+D50+D65+D80+D95+D125</f>
        <v>5074.36</v>
      </c>
      <c r="E144" s="57" t="n">
        <f aca="false">E20+E35+E50+E65+E80+E95+E125</f>
        <v>619.36</v>
      </c>
      <c r="F144" s="58" t="n">
        <f aca="false">F20+F35+F50+F65+F80+F95+F125</f>
        <v>418.24</v>
      </c>
      <c r="G144" s="28" t="n">
        <f aca="false">G20+G35+G50+G65+G80+G95+G125</f>
        <v>494.2</v>
      </c>
      <c r="H144" s="29" t="n">
        <f aca="false">H20+H35+H50+H65+H80+H95+H125</f>
        <v>401.46</v>
      </c>
      <c r="I144" s="24" t="n">
        <f aca="false">I20+I35+I50+I65+I80+I95+I125</f>
        <v>21.42</v>
      </c>
      <c r="J144" s="24" t="n">
        <f aca="false">J20+J35+J50+J65+J80+J95+J125</f>
        <v>29.34</v>
      </c>
      <c r="K144" s="24" t="n">
        <f aca="false">K20+K35+K50+K65+K80+K95+K125</f>
        <v>916.88</v>
      </c>
      <c r="L144" s="24" t="n">
        <f aca="false">L125+M125</f>
        <v>912.72</v>
      </c>
    </row>
    <row r="145" customFormat="false" ht="15" hidden="false" customHeight="false" outlineLevel="0" collapsed="false">
      <c r="A145" s="23" t="s">
        <v>23</v>
      </c>
      <c r="B145" s="24" t="n">
        <f aca="false">B21+B36+B51+B66+B81+B96+B111+B126</f>
        <v>490.94</v>
      </c>
      <c r="C145" s="24" t="n">
        <f aca="false">C21+C36+C51+C66+C81+C96+C111+C126</f>
        <v>234.4</v>
      </c>
      <c r="D145" s="25" t="n">
        <f aca="false">D21+D36+D51+D66+D81+D96+D126</f>
        <v>4506.22</v>
      </c>
      <c r="E145" s="57" t="n">
        <f aca="false">E21+E36+E51+E66+E81+E96+E126</f>
        <v>554.52</v>
      </c>
      <c r="F145" s="58" t="n">
        <f aca="false">F21+F36+F51+F66+F81+F96+F126</f>
        <v>371.44</v>
      </c>
      <c r="G145" s="28" t="n">
        <f aca="false">G21+G36+G51+G66+G81+G96+G126</f>
        <v>398.46</v>
      </c>
      <c r="H145" s="29" t="n">
        <f aca="false">H21+H36+H51+H66+H81+H96+H126</f>
        <v>330.94</v>
      </c>
      <c r="I145" s="24" t="n">
        <f aca="false">I21+I36+I51+I66+I81+I96+I126</f>
        <v>20.88</v>
      </c>
      <c r="J145" s="24" t="n">
        <f aca="false">J21+J36+J51+J66+J81+J96+J126</f>
        <v>28.44</v>
      </c>
      <c r="K145" s="24" t="n">
        <f aca="false">K21+K36+K51+K66+K81+K96+K126</f>
        <v>777.3</v>
      </c>
      <c r="L145" s="24" t="n">
        <f aca="false">L126+M126</f>
        <v>529.28</v>
      </c>
    </row>
    <row r="146" customFormat="false" ht="15" hidden="false" customHeight="false" outlineLevel="0" collapsed="false">
      <c r="A146" s="116" t="s">
        <v>129</v>
      </c>
      <c r="B146" s="34" t="n">
        <f aca="false">B22+B37+B52+B67+B82+B97+B112+B127</f>
        <v>6572.8</v>
      </c>
      <c r="C146" s="34" t="n">
        <f aca="false">C22+C37+C52+C67+C82+C97+C112+C127</f>
        <v>4400.76</v>
      </c>
      <c r="D146" s="35" t="n">
        <f aca="false">D22+D37+D52+D67+D82+D127</f>
        <v>77138.58</v>
      </c>
      <c r="E146" s="36" t="n">
        <f aca="false">E22+E37+E52+E67+E82+E127</f>
        <v>10269.02</v>
      </c>
      <c r="F146" s="37" t="n">
        <f aca="false">F22+F37+F52+F67+F82+F127</f>
        <v>10195.14</v>
      </c>
      <c r="G146" s="38" t="n">
        <f aca="false">G22+G37+G52+G67+G82+G127</f>
        <v>7812.61</v>
      </c>
      <c r="H146" s="34" t="n">
        <f aca="false">H22+H37+H52+H67+H82+H127</f>
        <v>11360.74</v>
      </c>
      <c r="I146" s="39" t="n">
        <f aca="false">I22+I37+I52+I67+I82+I127</f>
        <v>173.12</v>
      </c>
      <c r="J146" s="39" t="n">
        <f aca="false">J22+J37+J52+J67+J82+J127</f>
        <v>360.2</v>
      </c>
      <c r="K146" s="39" t="n">
        <f aca="false">K22+K37+K52+K67+K82+K127</f>
        <v>12054.17</v>
      </c>
      <c r="L146" s="39" t="n">
        <f aca="false">SUM(L134:L145)</f>
        <v>10573.22</v>
      </c>
    </row>
    <row r="147" customFormat="false" ht="15" hidden="false" customHeight="false" outlineLevel="0" collapsed="false">
      <c r="A147" s="117" t="s">
        <v>25</v>
      </c>
      <c r="B147" s="24" t="n">
        <f aca="false">B23+B38+B53+B68+B83+B98+B113+B128</f>
        <v>6353.18</v>
      </c>
      <c r="C147" s="24" t="n">
        <f aca="false">C23+C38+C53+C68+C83+C98+C113+C128</f>
        <v>3590.89</v>
      </c>
      <c r="D147" s="25" t="n">
        <f aca="false">D23+D38+D53+D68+D83+D128</f>
        <v>79445.93</v>
      </c>
      <c r="E147" s="57" t="n">
        <f aca="false">E23+E38+E53+E68+E83+E128</f>
        <v>10040.11</v>
      </c>
      <c r="F147" s="58" t="n">
        <f aca="false">F23+F38+F53+F68+F83+F128</f>
        <v>10342.06</v>
      </c>
      <c r="G147" s="28" t="n">
        <f aca="false">G23+G38+G53+G68+G83+G128</f>
        <v>7334.85</v>
      </c>
      <c r="H147" s="29" t="n">
        <f aca="false">H23+H38+H53+H68+H83+H128</f>
        <v>10253.98</v>
      </c>
      <c r="I147" s="24" t="n">
        <f aca="false">I23+I38+I53+I68+I83+I128</f>
        <v>143.68</v>
      </c>
      <c r="J147" s="24" t="n">
        <f aca="false">J23+J38+J53+J68+J83+J128</f>
        <v>345.62</v>
      </c>
      <c r="K147" s="24" t="n">
        <f aca="false">K23+K38+K53+K68+K83+K128</f>
        <v>13574.2</v>
      </c>
      <c r="L147" s="24" t="n">
        <f aca="false">L128</f>
        <v>9683.38</v>
      </c>
    </row>
    <row r="148" customFormat="false" ht="26.85" hidden="false" customHeight="false" outlineLevel="0" collapsed="false">
      <c r="A148" s="118" t="s">
        <v>108</v>
      </c>
      <c r="B148" s="43" t="n">
        <f aca="false">(B146-B147)/B147</f>
        <v>0.0345685152947028</v>
      </c>
      <c r="C148" s="43" t="n">
        <f aca="false">(C146-C147)/C147</f>
        <v>0.225534616766317</v>
      </c>
      <c r="D148" s="44" t="n">
        <f aca="false">(D146-D147)/D147</f>
        <v>-0.0290430233493393</v>
      </c>
      <c r="E148" s="45" t="n">
        <f aca="false">(E146-E147)/E147</f>
        <v>0.0227995510009352</v>
      </c>
      <c r="F148" s="46" t="n">
        <f aca="false">(F146-F147)/F147</f>
        <v>-0.014206067263195</v>
      </c>
      <c r="G148" s="47" t="n">
        <f aca="false">(G146-G147)/G147</f>
        <v>0.0651356196786573</v>
      </c>
      <c r="H148" s="43" t="n">
        <f aca="false">(H146-H147)/H147</f>
        <v>0.10793467512127</v>
      </c>
      <c r="I148" s="48" t="n">
        <f aca="false">(I146-I147)/I147</f>
        <v>0.204899777282851</v>
      </c>
      <c r="J148" s="48" t="n">
        <f aca="false">(J146-J147)/J147</f>
        <v>0.0421850587350269</v>
      </c>
      <c r="K148" s="48" t="n">
        <f aca="false">(K146-K147)/K147</f>
        <v>-0.111979343165711</v>
      </c>
      <c r="L148" s="48" t="n">
        <f aca="false">(L146-L147)/L147</f>
        <v>0.0918935330432143</v>
      </c>
    </row>
    <row r="149" customFormat="false" ht="15" hidden="false" customHeight="false" outlineLevel="0" collapsed="false">
      <c r="A149" s="59" t="s">
        <v>130</v>
      </c>
      <c r="B149" s="60"/>
      <c r="C149" s="130"/>
      <c r="D149" s="131"/>
      <c r="E149" s="132"/>
      <c r="F149" s="132"/>
      <c r="G149" s="132"/>
      <c r="H149" s="132"/>
      <c r="I149" s="131"/>
      <c r="J149" s="131"/>
      <c r="K149" s="131"/>
    </row>
    <row r="150" customFormat="false" ht="15" hidden="false" customHeight="false" outlineLevel="0" collapsed="false">
      <c r="A150" s="122"/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customFormat="false" ht="57.45" hidden="false" customHeight="false" outlineLevel="0" collapsed="false">
      <c r="A151" s="133" t="s">
        <v>131</v>
      </c>
      <c r="B151" s="123" t="s">
        <v>1</v>
      </c>
      <c r="C151" s="123" t="s">
        <v>2</v>
      </c>
      <c r="D151" s="124" t="s">
        <v>3</v>
      </c>
      <c r="E151" s="125" t="s">
        <v>4</v>
      </c>
      <c r="F151" s="126" t="s">
        <v>5</v>
      </c>
      <c r="G151" s="127" t="s">
        <v>6</v>
      </c>
      <c r="H151" s="123" t="s">
        <v>7</v>
      </c>
      <c r="I151" s="134" t="s">
        <v>8</v>
      </c>
      <c r="J151" s="134" t="s">
        <v>9</v>
      </c>
      <c r="K151" s="134" t="s">
        <v>10</v>
      </c>
      <c r="L151" s="129" t="s">
        <v>128</v>
      </c>
      <c r="M151" s="107" t="s">
        <v>132</v>
      </c>
    </row>
    <row r="152" customFormat="false" ht="15" hidden="false" customHeight="false" outlineLevel="0" collapsed="false">
      <c r="A152" s="33" t="s">
        <v>133</v>
      </c>
      <c r="B152" s="65" t="n">
        <v>6572.8</v>
      </c>
      <c r="C152" s="65" t="n">
        <v>4400.76</v>
      </c>
      <c r="D152" s="66" t="n">
        <v>84856.96</v>
      </c>
      <c r="E152" s="67" t="n">
        <v>11243.6</v>
      </c>
      <c r="F152" s="68" t="n">
        <v>10195.14</v>
      </c>
      <c r="G152" s="69" t="n">
        <v>8753.79</v>
      </c>
      <c r="H152" s="70" t="n">
        <v>11360.74</v>
      </c>
      <c r="I152" s="65" t="n">
        <v>178.18</v>
      </c>
      <c r="J152" s="65" t="n">
        <v>360.2</v>
      </c>
      <c r="K152" s="65" t="n">
        <v>12054.17</v>
      </c>
      <c r="L152" s="65" t="n">
        <v>10573.22</v>
      </c>
      <c r="M152" s="107" t="s">
        <v>134</v>
      </c>
    </row>
    <row r="153" customFormat="false" ht="15" hidden="false" customHeight="false" outlineLevel="0" collapsed="false">
      <c r="A153" s="40" t="s">
        <v>135</v>
      </c>
      <c r="B153" s="24" t="n">
        <v>6353.18</v>
      </c>
      <c r="C153" s="24" t="n">
        <v>3590.89</v>
      </c>
      <c r="D153" s="25" t="n">
        <v>86339.79</v>
      </c>
      <c r="E153" s="57" t="n">
        <v>10966.37</v>
      </c>
      <c r="F153" s="58" t="n">
        <v>10342.06</v>
      </c>
      <c r="G153" s="28" t="n">
        <v>8198.55</v>
      </c>
      <c r="H153" s="29" t="n">
        <v>10253.98</v>
      </c>
      <c r="I153" s="24" t="n">
        <v>146.88</v>
      </c>
      <c r="J153" s="24" t="n">
        <v>345.62</v>
      </c>
      <c r="K153" s="24" t="n">
        <v>13574.2</v>
      </c>
      <c r="L153" s="24" t="n">
        <v>9683.38</v>
      </c>
      <c r="M153" s="107" t="s">
        <v>136</v>
      </c>
    </row>
    <row r="154" customFormat="false" ht="26.85" hidden="false" customHeight="false" outlineLevel="0" collapsed="false">
      <c r="A154" s="42" t="s">
        <v>108</v>
      </c>
      <c r="B154" s="135" t="n">
        <v>0.0346</v>
      </c>
      <c r="C154" s="135" t="n">
        <v>0.2255</v>
      </c>
      <c r="D154" s="135" t="n">
        <v>-0.0172</v>
      </c>
      <c r="E154" s="135" t="n">
        <v>0.0253</v>
      </c>
      <c r="F154" s="135" t="n">
        <v>-0.0142</v>
      </c>
      <c r="G154" s="135" t="n">
        <v>0.0677</v>
      </c>
      <c r="H154" s="135" t="n">
        <v>0.1079</v>
      </c>
      <c r="I154" s="135" t="n">
        <v>0.2131</v>
      </c>
      <c r="J154" s="135" t="n">
        <v>0.0422</v>
      </c>
      <c r="K154" s="135" t="n">
        <v>-0.112</v>
      </c>
      <c r="L154" s="135" t="n">
        <v>0.0919</v>
      </c>
      <c r="M154" s="136"/>
    </row>
    <row r="156" customFormat="false" ht="15" hidden="false" customHeight="true" outlineLevel="0" collapsed="false">
      <c r="A156" s="72" t="s">
        <v>137</v>
      </c>
    </row>
  </sheetData>
  <mergeCells count="1">
    <mergeCell ref="A5:K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Roman,Normal"&amp;12&amp;KffffffPàgina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3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U9" activeCellId="0" sqref="U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07" width="13.15"/>
    <col collapsed="false" customWidth="true" hidden="false" outlineLevel="0" max="12" min="8" style="137" width="11.43"/>
    <col collapsed="false" customWidth="true" hidden="false" outlineLevel="0" max="13" min="13" style="107" width="15.05"/>
    <col collapsed="false" customWidth="true" hidden="false" outlineLevel="0" max="14" min="14" style="107" width="26.86"/>
    <col collapsed="false" customWidth="true" hidden="false" outlineLevel="0" max="15" min="15" style="107" width="11.12"/>
  </cols>
  <sheetData>
    <row r="1" customFormat="false" ht="15" hidden="false" customHeight="true" outlineLevel="0" collapsed="false">
      <c r="A1" s="107" t="s">
        <v>138</v>
      </c>
    </row>
    <row r="3" customFormat="false" ht="15" hidden="false" customHeight="false" outlineLevel="0" collapsed="false">
      <c r="A3" s="138"/>
      <c r="B3" s="139" t="s">
        <v>24</v>
      </c>
      <c r="C3" s="139"/>
      <c r="D3" s="139"/>
      <c r="E3" s="139"/>
      <c r="F3" s="139"/>
    </row>
    <row r="4" customFormat="false" ht="35.25" hidden="false" customHeight="true" outlineLevel="0" collapsed="false">
      <c r="A4" s="140"/>
      <c r="B4" s="141" t="s">
        <v>139</v>
      </c>
      <c r="C4" s="142" t="s">
        <v>140</v>
      </c>
      <c r="D4" s="143" t="s">
        <v>141</v>
      </c>
      <c r="E4" s="144" t="s">
        <v>142</v>
      </c>
      <c r="F4" s="145" t="s">
        <v>143</v>
      </c>
      <c r="G4" s="146" t="s">
        <v>144</v>
      </c>
      <c r="H4" s="147" t="s">
        <v>145</v>
      </c>
      <c r="I4" s="148" t="s">
        <v>146</v>
      </c>
      <c r="J4" s="149" t="s">
        <v>147</v>
      </c>
      <c r="K4" s="150" t="s">
        <v>148</v>
      </c>
      <c r="L4" s="151" t="s">
        <v>149</v>
      </c>
      <c r="N4" s="152" t="n">
        <v>2024</v>
      </c>
      <c r="O4" s="146" t="s">
        <v>144</v>
      </c>
      <c r="P4" s="147" t="s">
        <v>145</v>
      </c>
      <c r="Q4" s="148" t="s">
        <v>146</v>
      </c>
      <c r="R4" s="149" t="s">
        <v>147</v>
      </c>
      <c r="S4" s="150" t="s">
        <v>148</v>
      </c>
      <c r="T4" s="153" t="s">
        <v>150</v>
      </c>
    </row>
    <row r="5" customFormat="false" ht="15" hidden="false" customHeight="false" outlineLevel="0" collapsed="false">
      <c r="A5" s="154" t="n">
        <v>2024</v>
      </c>
      <c r="B5" s="155" t="n">
        <f aca="false">'Entrades '!D23</f>
        <v>12708.42</v>
      </c>
      <c r="C5" s="156" t="n">
        <f aca="false">'Entrades '!E23</f>
        <v>1754.56</v>
      </c>
      <c r="D5" s="157" t="n">
        <f aca="false">'Entrades '!F23</f>
        <v>1449.6</v>
      </c>
      <c r="E5" s="158" t="n">
        <f aca="false">'Entrades '!G23</f>
        <v>986.9</v>
      </c>
      <c r="F5" s="159" t="n">
        <f aca="false">'Entrades '!H23</f>
        <v>1012.36</v>
      </c>
      <c r="G5" s="160" t="n">
        <f aca="false">(B5*100)/(SUM(B5:F5))</f>
        <v>70.9498298332276</v>
      </c>
      <c r="H5" s="161" t="n">
        <f aca="false">(C5*100)/(SUM(B5:F5))</f>
        <v>9.79553189398744</v>
      </c>
      <c r="I5" s="162" t="n">
        <f aca="false">(D5*100)/SUM(B5:F5)</f>
        <v>8.09297090639488</v>
      </c>
      <c r="J5" s="163" t="n">
        <f aca="false">(E5*100)/(SUM(B5:F5))</f>
        <v>5.5097633743937</v>
      </c>
      <c r="K5" s="164" t="n">
        <f aca="false">(F5*100)/(SUM(B5:F5))</f>
        <v>5.65190399199636</v>
      </c>
      <c r="L5" s="165" t="n">
        <f aca="false">((C5+D5+E5+F5)*100)/(B5+C5+D5+E5+F5)</f>
        <v>29.0501701667724</v>
      </c>
      <c r="N5" s="166" t="s">
        <v>24</v>
      </c>
      <c r="O5" s="167" t="n">
        <f aca="false">G5</f>
        <v>70.9498298332276</v>
      </c>
      <c r="P5" s="168" t="n">
        <f aca="false">H5</f>
        <v>9.79553189398744</v>
      </c>
      <c r="Q5" s="169" t="n">
        <f aca="false">I5</f>
        <v>8.09297090639488</v>
      </c>
      <c r="R5" s="170" t="n">
        <f aca="false">J5</f>
        <v>5.5097633743937</v>
      </c>
      <c r="S5" s="171" t="n">
        <f aca="false">K5</f>
        <v>5.65190399199636</v>
      </c>
      <c r="T5" s="172" t="n">
        <f aca="false">L5</f>
        <v>29.0501701667724</v>
      </c>
    </row>
    <row r="6" customFormat="false" ht="15" hidden="false" customHeight="false" outlineLevel="0" collapsed="false">
      <c r="A6" s="173" t="n">
        <v>2025</v>
      </c>
      <c r="B6" s="155" t="n">
        <f aca="false">'Entrades '!D22</f>
        <v>13055.96</v>
      </c>
      <c r="C6" s="156" t="n">
        <f aca="false">'Entrades '!E22</f>
        <v>1693.98</v>
      </c>
      <c r="D6" s="157" t="n">
        <f aca="false">'Entrades '!F22</f>
        <v>1438.82</v>
      </c>
      <c r="E6" s="158" t="n">
        <f aca="false">'Entrades '!G22</f>
        <v>1059.7</v>
      </c>
      <c r="F6" s="159" t="n">
        <f aca="false">'Entrades '!H22</f>
        <v>859.12</v>
      </c>
      <c r="G6" s="174" t="n">
        <f aca="false">(B6*100)/(SUM(B6:F6))</f>
        <v>72.1021804128437</v>
      </c>
      <c r="H6" s="175" t="n">
        <f aca="false">(C6*100)/(SUM(B6:F6))</f>
        <v>9.35508775882807</v>
      </c>
      <c r="I6" s="176" t="n">
        <f aca="false">(D6*100)/SUM(B6:F6)</f>
        <v>7.94595412528897</v>
      </c>
      <c r="J6" s="177" t="n">
        <f aca="false">(E6*100)/(SUM(B6:F6))</f>
        <v>5.85224530279585</v>
      </c>
      <c r="K6" s="178" t="n">
        <f aca="false">(F6*100)/(SUM(B6:F6))</f>
        <v>4.74453240024343</v>
      </c>
      <c r="L6" s="179" t="n">
        <f aca="false">((C6+D6+E6+F6)*100)/(B6+C6+D6+E6+F6)</f>
        <v>27.8978195871563</v>
      </c>
      <c r="N6" s="180" t="s">
        <v>27</v>
      </c>
      <c r="O6" s="181" t="n">
        <f aca="false">G11</f>
        <v>67.4822968267115</v>
      </c>
      <c r="P6" s="168" t="n">
        <f aca="false">H11</f>
        <v>9.0028644822235</v>
      </c>
      <c r="Q6" s="169" t="n">
        <f aca="false">I11</f>
        <v>7.60211704829712</v>
      </c>
      <c r="R6" s="170" t="n">
        <f aca="false">J11</f>
        <v>7.85202298798072</v>
      </c>
      <c r="S6" s="171" t="n">
        <f aca="false">K11</f>
        <v>8.06069865478722</v>
      </c>
      <c r="T6" s="172" t="n">
        <f aca="false">L11</f>
        <v>32.5177031732886</v>
      </c>
    </row>
    <row r="7" customFormat="false" ht="15" hidden="false" customHeight="false" outlineLevel="0" collapsed="false">
      <c r="A7" s="182" t="s">
        <v>151</v>
      </c>
      <c r="B7" s="183" t="n">
        <f aca="false">(B6-B5)/B5</f>
        <v>0.0273472233369686</v>
      </c>
      <c r="C7" s="184" t="n">
        <f aca="false">(C6-C5)/C5</f>
        <v>-0.0345271749042495</v>
      </c>
      <c r="D7" s="185" t="n">
        <f aca="false">(D6-D5)/D5</f>
        <v>-0.00743653421633552</v>
      </c>
      <c r="E7" s="186" t="n">
        <f aca="false">(E6-E5)/E5</f>
        <v>0.073766339041443</v>
      </c>
      <c r="F7" s="187" t="n">
        <f aca="false">(F6-F5)/F5</f>
        <v>-0.151369078193528</v>
      </c>
      <c r="G7" s="188" t="n">
        <f aca="false">(G6-G5)/G5</f>
        <v>0.0162417666444694</v>
      </c>
      <c r="H7" s="189" t="n">
        <f aca="false">(H6-H5)/H5</f>
        <v>-0.0449637793971877</v>
      </c>
      <c r="I7" s="190" t="n">
        <f aca="false">(I6-I5)/I5</f>
        <v>-0.0181659841368938</v>
      </c>
      <c r="J7" s="191" t="n">
        <f aca="false">(J6-J5)/J5</f>
        <v>0.0621590992444088</v>
      </c>
      <c r="K7" s="192" t="n">
        <f aca="false">(K6-K5)/K5</f>
        <v>-0.160542640681415</v>
      </c>
      <c r="L7" s="193" t="n">
        <f aca="false">(L6-L5)/L5</f>
        <v>-0.0396676017042454</v>
      </c>
      <c r="N7" s="180" t="s">
        <v>28</v>
      </c>
      <c r="O7" s="181" t="n">
        <f aca="false">G17</f>
        <v>61.1971684311693</v>
      </c>
      <c r="P7" s="168" t="n">
        <f aca="false">H17</f>
        <v>7.8907020453844</v>
      </c>
      <c r="Q7" s="169" t="n">
        <f aca="false">I17</f>
        <v>10.2151279651298</v>
      </c>
      <c r="R7" s="170" t="n">
        <f aca="false">J17</f>
        <v>7.17866938347382</v>
      </c>
      <c r="S7" s="171" t="n">
        <f aca="false">K17</f>
        <v>13.5183321748426</v>
      </c>
      <c r="T7" s="172" t="n">
        <f aca="false">L17</f>
        <v>38.8028315688307</v>
      </c>
    </row>
    <row r="8" customFormat="false" ht="15" hidden="false" customHeight="false" outlineLevel="0" collapsed="false">
      <c r="G8" s="194"/>
      <c r="H8" s="194"/>
      <c r="I8" s="194"/>
      <c r="J8" s="194"/>
      <c r="K8" s="194"/>
      <c r="L8" s="194"/>
      <c r="N8" s="180" t="s">
        <v>29</v>
      </c>
      <c r="O8" s="181" t="n">
        <f aca="false">G23</f>
        <v>67.675022864842</v>
      </c>
      <c r="P8" s="168" t="n">
        <f aca="false">H23</f>
        <v>7.38820774186275</v>
      </c>
      <c r="Q8" s="169" t="n">
        <f aca="false">I23</f>
        <v>8.05115178800337</v>
      </c>
      <c r="R8" s="170" t="n">
        <f aca="false">J23</f>
        <v>5.63993374196094</v>
      </c>
      <c r="S8" s="171" t="n">
        <f aca="false">K23</f>
        <v>11.245683863331</v>
      </c>
      <c r="T8" s="172" t="n">
        <f aca="false">L23</f>
        <v>32.324977135158</v>
      </c>
    </row>
    <row r="9" customFormat="false" ht="15" hidden="false" customHeight="false" outlineLevel="0" collapsed="false">
      <c r="A9" s="138"/>
      <c r="B9" s="139" t="s">
        <v>27</v>
      </c>
      <c r="C9" s="139"/>
      <c r="D9" s="139"/>
      <c r="E9" s="139"/>
      <c r="F9" s="139"/>
      <c r="G9" s="194"/>
      <c r="H9" s="194"/>
      <c r="I9" s="194"/>
      <c r="J9" s="194"/>
      <c r="K9" s="194"/>
      <c r="L9" s="194"/>
      <c r="N9" s="195" t="s">
        <v>30</v>
      </c>
      <c r="O9" s="196" t="n">
        <f aca="false">G29</f>
        <v>61.7286548477037</v>
      </c>
      <c r="P9" s="197" t="n">
        <f aca="false">H29</f>
        <v>7.31458031158173</v>
      </c>
      <c r="Q9" s="198" t="n">
        <f aca="false">I29</f>
        <v>8.99198124196809</v>
      </c>
      <c r="R9" s="199" t="n">
        <f aca="false">J29</f>
        <v>5.75817469920263</v>
      </c>
      <c r="S9" s="200" t="n">
        <f aca="false">K29</f>
        <v>16.2066088995438</v>
      </c>
      <c r="T9" s="201" t="n">
        <f aca="false">L29</f>
        <v>38.2713451522963</v>
      </c>
    </row>
    <row r="10" customFormat="false" ht="23.85" hidden="false" customHeight="false" outlineLevel="0" collapsed="false">
      <c r="A10" s="140"/>
      <c r="B10" s="202" t="s">
        <v>139</v>
      </c>
      <c r="C10" s="203" t="s">
        <v>140</v>
      </c>
      <c r="D10" s="204" t="s">
        <v>141</v>
      </c>
      <c r="E10" s="205" t="s">
        <v>142</v>
      </c>
      <c r="F10" s="206" t="s">
        <v>143</v>
      </c>
      <c r="G10" s="146" t="s">
        <v>144</v>
      </c>
      <c r="H10" s="147" t="s">
        <v>145</v>
      </c>
      <c r="I10" s="148" t="s">
        <v>146</v>
      </c>
      <c r="J10" s="149" t="s">
        <v>147</v>
      </c>
      <c r="K10" s="150" t="s">
        <v>148</v>
      </c>
      <c r="L10" s="151" t="s">
        <v>149</v>
      </c>
      <c r="N10" s="207"/>
      <c r="O10" s="208"/>
      <c r="P10" s="207"/>
      <c r="Q10" s="207"/>
      <c r="R10" s="207"/>
      <c r="S10" s="207"/>
      <c r="T10" s="207"/>
    </row>
    <row r="11" customFormat="false" ht="15" hidden="false" customHeight="false" outlineLevel="0" collapsed="false">
      <c r="A11" s="154" t="n">
        <v>2024</v>
      </c>
      <c r="B11" s="155" t="n">
        <f aca="false">'Entrades '!D38</f>
        <v>11227.88</v>
      </c>
      <c r="C11" s="209" t="n">
        <f aca="false">'Entrades '!E38</f>
        <v>1497.92</v>
      </c>
      <c r="D11" s="210" t="n">
        <f aca="false">'Entrades '!F38</f>
        <v>1264.86</v>
      </c>
      <c r="E11" s="211" t="n">
        <f aca="false">'Entrades '!G38</f>
        <v>1306.44</v>
      </c>
      <c r="F11" s="212" t="n">
        <f aca="false">'Entrades '!H38</f>
        <v>1341.16</v>
      </c>
      <c r="G11" s="160" t="n">
        <f aca="false">(B11*100)/(SUM(B11:F11))</f>
        <v>67.4822968267115</v>
      </c>
      <c r="H11" s="161" t="n">
        <f aca="false">(C11*100)/(SUM(B11:F11))</f>
        <v>9.0028644822235</v>
      </c>
      <c r="I11" s="162" t="n">
        <f aca="false">(D11*100)/SUM(B11:F11)</f>
        <v>7.60211704829712</v>
      </c>
      <c r="J11" s="163" t="n">
        <f aca="false">(E11*100)/(SUM(B11:F11))</f>
        <v>7.85202298798072</v>
      </c>
      <c r="K11" s="164" t="n">
        <f aca="false">(F11*100)/(SUM(B11:F11))</f>
        <v>8.06069865478722</v>
      </c>
      <c r="L11" s="165" t="n">
        <f aca="false">((C11+D11+E11+F11)*100)/(B11+C11+D11+E11+F11)</f>
        <v>32.5177031732886</v>
      </c>
      <c r="N11" s="213" t="s">
        <v>152</v>
      </c>
      <c r="O11" s="214" t="n">
        <f aca="false">G35</f>
        <v>66.4043937632305</v>
      </c>
      <c r="P11" s="214" t="n">
        <f aca="false">H35</f>
        <v>9.06609371813329</v>
      </c>
      <c r="Q11" s="215" t="n">
        <f aca="false">I35</f>
        <v>8.48101711339292</v>
      </c>
      <c r="R11" s="216" t="n">
        <f aca="false">J35</f>
        <v>6.62448029317238</v>
      </c>
      <c r="S11" s="217" t="n">
        <f aca="false">K35</f>
        <v>9.42401511207094</v>
      </c>
      <c r="T11" s="218" t="n">
        <f aca="false">L35</f>
        <v>33.5956062367695</v>
      </c>
    </row>
    <row r="12" customFormat="false" ht="15" hidden="false" customHeight="false" outlineLevel="0" collapsed="false">
      <c r="A12" s="173" t="n">
        <v>2025</v>
      </c>
      <c r="B12" s="219" t="n">
        <f aca="false">'Entrades '!D37</f>
        <v>11425.28</v>
      </c>
      <c r="C12" s="209" t="n">
        <f aca="false">'Entrades '!E37</f>
        <v>1530.82</v>
      </c>
      <c r="D12" s="210" t="n">
        <f aca="false">'Entrades '!F37</f>
        <v>1219.66</v>
      </c>
      <c r="E12" s="211" t="n">
        <f aca="false">'Entrades '!G37</f>
        <v>1374.58</v>
      </c>
      <c r="F12" s="212" t="n">
        <f aca="false">'Entrades '!H37</f>
        <v>1391.42</v>
      </c>
      <c r="G12" s="174" t="n">
        <f aca="false">(B12*100)/(SUM(B12:F12))</f>
        <v>67.4385660049487</v>
      </c>
      <c r="H12" s="175" t="n">
        <f aca="false">(C12*100)/(SUM(B12:F12))</f>
        <v>9.03577904538844</v>
      </c>
      <c r="I12" s="176" t="n">
        <f aca="false">(D12*100)/SUM(B12:F12)</f>
        <v>7.19913397427422</v>
      </c>
      <c r="J12" s="177" t="n">
        <f aca="false">(E12*100)/(SUM(B12:F12))</f>
        <v>8.11356081068319</v>
      </c>
      <c r="K12" s="178" t="n">
        <f aca="false">(F12*100)/(SUM(B12:F12))</f>
        <v>8.21296016470544</v>
      </c>
      <c r="L12" s="179" t="n">
        <f aca="false">((C12+D12+E12+F12)*100)/(B12+C12+D12+E12+F12)</f>
        <v>32.5614339950513</v>
      </c>
      <c r="O12" s="208"/>
      <c r="T12" s="107"/>
    </row>
    <row r="13" customFormat="false" ht="15" hidden="false" customHeight="false" outlineLevel="0" collapsed="false">
      <c r="A13" s="220" t="s">
        <v>151</v>
      </c>
      <c r="B13" s="183" t="n">
        <f aca="false">(B12-B11)/B11</f>
        <v>0.0175812352821727</v>
      </c>
      <c r="C13" s="184" t="n">
        <f aca="false">(C12-C11)/C11</f>
        <v>0.0219637897885066</v>
      </c>
      <c r="D13" s="185" t="n">
        <f aca="false">(D12-D11)/D11</f>
        <v>-0.0357351801780435</v>
      </c>
      <c r="E13" s="186" t="n">
        <f aca="false">(E12-E11)/E11</f>
        <v>0.0521570068277149</v>
      </c>
      <c r="F13" s="187" t="n">
        <f aca="false">(F12-F11)/F11</f>
        <v>0.0374750216230726</v>
      </c>
      <c r="G13" s="188" t="n">
        <f aca="false">(G12-G11)/G11</f>
        <v>-0.000648033985491528</v>
      </c>
      <c r="H13" s="189" t="n">
        <f aca="false">(H12-H11)/H11</f>
        <v>0.00365601006545464</v>
      </c>
      <c r="I13" s="190" t="n">
        <f aca="false">(I12-I11)/I11</f>
        <v>-0.0530093224640847</v>
      </c>
      <c r="J13" s="191" t="n">
        <f aca="false">(J12-J11)/J11</f>
        <v>0.0333083363488382</v>
      </c>
      <c r="K13" s="192" t="n">
        <f aca="false">(K12-K11)/K11</f>
        <v>0.0188893688300566</v>
      </c>
      <c r="L13" s="193" t="n">
        <f aca="false">(L12-L11)/L11</f>
        <v>0.0013448311994755</v>
      </c>
      <c r="O13" s="208"/>
      <c r="T13" s="107"/>
    </row>
    <row r="14" customFormat="false" ht="15" hidden="false" customHeight="false" outlineLevel="0" collapsed="false">
      <c r="G14" s="194"/>
      <c r="H14" s="194"/>
      <c r="I14" s="194"/>
      <c r="J14" s="194"/>
      <c r="K14" s="194"/>
      <c r="L14" s="194"/>
      <c r="O14" s="208"/>
      <c r="T14" s="107"/>
    </row>
    <row r="15" customFormat="false" ht="15" hidden="false" customHeight="false" outlineLevel="0" collapsed="false">
      <c r="A15" s="138"/>
      <c r="B15" s="139" t="s">
        <v>28</v>
      </c>
      <c r="C15" s="139"/>
      <c r="D15" s="139"/>
      <c r="E15" s="139"/>
      <c r="F15" s="139"/>
      <c r="G15" s="194"/>
      <c r="H15" s="194"/>
      <c r="I15" s="194"/>
      <c r="J15" s="194"/>
      <c r="K15" s="194"/>
      <c r="L15" s="194"/>
      <c r="O15" s="208"/>
      <c r="T15" s="107"/>
    </row>
    <row r="16" customFormat="false" ht="23.85" hidden="false" customHeight="false" outlineLevel="0" collapsed="false">
      <c r="A16" s="140"/>
      <c r="B16" s="202" t="s">
        <v>139</v>
      </c>
      <c r="C16" s="203" t="s">
        <v>140</v>
      </c>
      <c r="D16" s="204" t="s">
        <v>141</v>
      </c>
      <c r="E16" s="205" t="s">
        <v>142</v>
      </c>
      <c r="F16" s="206" t="s">
        <v>143</v>
      </c>
      <c r="G16" s="146" t="s">
        <v>144</v>
      </c>
      <c r="H16" s="147" t="s">
        <v>145</v>
      </c>
      <c r="I16" s="148" t="s">
        <v>146</v>
      </c>
      <c r="J16" s="149" t="s">
        <v>147</v>
      </c>
      <c r="K16" s="150" t="s">
        <v>148</v>
      </c>
      <c r="L16" s="151" t="s">
        <v>149</v>
      </c>
      <c r="N16" s="152" t="n">
        <v>2025</v>
      </c>
      <c r="O16" s="146" t="s">
        <v>144</v>
      </c>
      <c r="P16" s="221" t="s">
        <v>145</v>
      </c>
      <c r="Q16" s="222" t="s">
        <v>146</v>
      </c>
      <c r="R16" s="223" t="s">
        <v>147</v>
      </c>
      <c r="S16" s="224" t="s">
        <v>148</v>
      </c>
      <c r="T16" s="225" t="s">
        <v>150</v>
      </c>
    </row>
    <row r="17" customFormat="false" ht="15" hidden="false" customHeight="false" outlineLevel="0" collapsed="false">
      <c r="A17" s="154" t="n">
        <v>2024</v>
      </c>
      <c r="B17" s="226" t="n">
        <f aca="false">'Entrades '!D53</f>
        <v>9755</v>
      </c>
      <c r="C17" s="227" t="n">
        <f aca="false">'Entrades '!E53</f>
        <v>1257.8</v>
      </c>
      <c r="D17" s="228" t="n">
        <f aca="false">'Entrades '!F53</f>
        <v>1628.32</v>
      </c>
      <c r="E17" s="229" t="n">
        <f aca="false">'Entrades '!G53</f>
        <v>1144.3</v>
      </c>
      <c r="F17" s="230" t="n">
        <f aca="false">'Entrades '!H53</f>
        <v>2154.86</v>
      </c>
      <c r="G17" s="160" t="n">
        <f aca="false">(B17*100)/(SUM(B17:F17))</f>
        <v>61.1971684311693</v>
      </c>
      <c r="H17" s="161" t="n">
        <f aca="false">(C17*100)/(SUM(B17:F17))</f>
        <v>7.8907020453844</v>
      </c>
      <c r="I17" s="162" t="n">
        <f aca="false">(D17*100)/SUM(B17:F17)</f>
        <v>10.2151279651298</v>
      </c>
      <c r="J17" s="163" t="n">
        <f aca="false">(E17*100)/(SUM(B17:F17))</f>
        <v>7.17866938347382</v>
      </c>
      <c r="K17" s="164" t="n">
        <f aca="false">(F17*100)/(SUM(B17:F17))</f>
        <v>13.5183321748426</v>
      </c>
      <c r="L17" s="165" t="n">
        <f aca="false">((C17+D17+E17+F17)*100)/(B17+C17+D17+E17+F17)</f>
        <v>38.8028315688307</v>
      </c>
      <c r="N17" s="231" t="s">
        <v>24</v>
      </c>
      <c r="O17" s="167" t="n">
        <f aca="false">G6</f>
        <v>72.1021804128437</v>
      </c>
      <c r="P17" s="232" t="n">
        <f aca="false">H6</f>
        <v>9.35508775882807</v>
      </c>
      <c r="Q17" s="233" t="n">
        <f aca="false">I6</f>
        <v>7.94595412528897</v>
      </c>
      <c r="R17" s="234" t="n">
        <f aca="false">J6</f>
        <v>5.85224530279585</v>
      </c>
      <c r="S17" s="235" t="n">
        <f aca="false">K6</f>
        <v>4.74453240024343</v>
      </c>
      <c r="T17" s="236" t="n">
        <f aca="false">L6</f>
        <v>27.8978195871563</v>
      </c>
    </row>
    <row r="18" customFormat="false" ht="15" hidden="false" customHeight="false" outlineLevel="0" collapsed="false">
      <c r="A18" s="173" t="n">
        <v>2025</v>
      </c>
      <c r="B18" s="219" t="n">
        <f aca="false">'Entrades '!D52</f>
        <v>9985.86</v>
      </c>
      <c r="C18" s="209" t="n">
        <f aca="false">'Entrades '!E52</f>
        <v>1323.02</v>
      </c>
      <c r="D18" s="210" t="n">
        <f aca="false">'Entrades '!F52</f>
        <v>1576.96</v>
      </c>
      <c r="E18" s="211" t="n">
        <f aca="false">'Entrades '!G52</f>
        <v>1182.96</v>
      </c>
      <c r="F18" s="212" t="n">
        <f aca="false">'Entrades '!H52</f>
        <v>2265.26</v>
      </c>
      <c r="G18" s="174" t="n">
        <f aca="false">(B18*100)/(SUM(B18:F18))</f>
        <v>61.1351984748434</v>
      </c>
      <c r="H18" s="175" t="n">
        <f aca="false">(C18*100)/(SUM(B18:F18))</f>
        <v>8.09976209221712</v>
      </c>
      <c r="I18" s="176" t="n">
        <f aca="false">(D18*100)/SUM(B18:F18)</f>
        <v>9.65442761934265</v>
      </c>
      <c r="J18" s="177" t="n">
        <f aca="false">(E18*100)/(SUM(B18:F18))</f>
        <v>7.24229003689224</v>
      </c>
      <c r="K18" s="178" t="n">
        <f aca="false">(F18*100)/(SUM(B18:F18))</f>
        <v>13.8683217767046</v>
      </c>
      <c r="L18" s="179" t="n">
        <f aca="false">((C18+D18+E18+F18)*100)/(B18+C18+D18+E18+F18)</f>
        <v>38.8648015251566</v>
      </c>
      <c r="N18" s="237" t="s">
        <v>27</v>
      </c>
      <c r="O18" s="181" t="n">
        <f aca="false">G12</f>
        <v>67.4385660049487</v>
      </c>
      <c r="P18" s="168" t="n">
        <f aca="false">H12</f>
        <v>9.03577904538844</v>
      </c>
      <c r="Q18" s="169" t="n">
        <f aca="false">I12</f>
        <v>7.19913397427422</v>
      </c>
      <c r="R18" s="170" t="n">
        <f aca="false">J12</f>
        <v>8.11356081068319</v>
      </c>
      <c r="S18" s="171" t="n">
        <f aca="false">K12</f>
        <v>8.21296016470544</v>
      </c>
      <c r="T18" s="172" t="n">
        <f aca="false">L12</f>
        <v>32.5614339950513</v>
      </c>
    </row>
    <row r="19" customFormat="false" ht="15" hidden="false" customHeight="false" outlineLevel="0" collapsed="false">
      <c r="A19" s="182" t="s">
        <v>151</v>
      </c>
      <c r="B19" s="183" t="n">
        <f aca="false">(B18-B17)/B17</f>
        <v>0.0236658124038953</v>
      </c>
      <c r="C19" s="184" t="n">
        <f aca="false">(C18-C17)/C17</f>
        <v>0.0518524407695977</v>
      </c>
      <c r="D19" s="185" t="n">
        <f aca="false">(D18-D17)/D17</f>
        <v>-0.0315417117028593</v>
      </c>
      <c r="E19" s="186" t="n">
        <f aca="false">(E18-E17)/E17</f>
        <v>0.0337848466311283</v>
      </c>
      <c r="F19" s="187" t="n">
        <f aca="false">(F18-F17)/F17</f>
        <v>0.0512330267395562</v>
      </c>
      <c r="G19" s="188" t="n">
        <f aca="false">(G18-G17)/G17</f>
        <v>-0.00101262783744123</v>
      </c>
      <c r="H19" s="189" t="n">
        <f aca="false">(H18-H17)/H17</f>
        <v>0.0264944799119633</v>
      </c>
      <c r="I19" s="190" t="n">
        <f aca="false">(I18-I17)/I17</f>
        <v>-0.0548892140853442</v>
      </c>
      <c r="J19" s="191" t="n">
        <f aca="false">(J18-J17)/J17</f>
        <v>0.00886245765334766</v>
      </c>
      <c r="K19" s="192" t="n">
        <f aca="false">(K18-K17)/K17</f>
        <v>0.0258899986577748</v>
      </c>
      <c r="L19" s="193" t="n">
        <f aca="false">(L18-L17)/L17</f>
        <v>0.00159704727259526</v>
      </c>
      <c r="N19" s="237" t="s">
        <v>28</v>
      </c>
      <c r="O19" s="181" t="n">
        <f aca="false">G18</f>
        <v>61.1351984748434</v>
      </c>
      <c r="P19" s="168" t="n">
        <f aca="false">H18</f>
        <v>8.09976209221712</v>
      </c>
      <c r="Q19" s="169" t="n">
        <f aca="false">I18</f>
        <v>9.65442761934265</v>
      </c>
      <c r="R19" s="170" t="n">
        <f aca="false">J18</f>
        <v>7.24229003689224</v>
      </c>
      <c r="S19" s="171" t="n">
        <f aca="false">K18</f>
        <v>13.8683217767046</v>
      </c>
      <c r="T19" s="172" t="n">
        <f aca="false">L18</f>
        <v>38.8648015251566</v>
      </c>
    </row>
    <row r="20" customFormat="false" ht="15" hidden="false" customHeight="false" outlineLevel="0" collapsed="false">
      <c r="G20" s="194"/>
      <c r="H20" s="194"/>
      <c r="I20" s="194"/>
      <c r="J20" s="194"/>
      <c r="K20" s="194"/>
      <c r="L20" s="194"/>
      <c r="N20" s="237" t="s">
        <v>29</v>
      </c>
      <c r="O20" s="181" t="n">
        <f aca="false">G24</f>
        <v>66.4086310428229</v>
      </c>
      <c r="P20" s="168" t="n">
        <f aca="false">H24</f>
        <v>7.72489706120171</v>
      </c>
      <c r="Q20" s="169" t="n">
        <f aca="false">I24</f>
        <v>8.00763444242447</v>
      </c>
      <c r="R20" s="170" t="n">
        <f aca="false">J24</f>
        <v>6.32418302047403</v>
      </c>
      <c r="S20" s="171" t="n">
        <f aca="false">K24</f>
        <v>11.5346544330769</v>
      </c>
      <c r="T20" s="172" t="n">
        <f aca="false">L24</f>
        <v>33.5913689571771</v>
      </c>
    </row>
    <row r="21" customFormat="false" ht="15" hidden="false" customHeight="false" outlineLevel="0" collapsed="false">
      <c r="A21" s="138"/>
      <c r="B21" s="139" t="s">
        <v>29</v>
      </c>
      <c r="C21" s="139"/>
      <c r="D21" s="139"/>
      <c r="E21" s="139"/>
      <c r="F21" s="139"/>
      <c r="G21" s="194"/>
      <c r="H21" s="194"/>
      <c r="I21" s="194"/>
      <c r="J21" s="194"/>
      <c r="K21" s="194"/>
      <c r="L21" s="194"/>
      <c r="N21" s="238" t="s">
        <v>30</v>
      </c>
      <c r="O21" s="196" t="n">
        <f aca="false">G30</f>
        <v>61.7545971902365</v>
      </c>
      <c r="P21" s="197" t="n">
        <f aca="false">H30</f>
        <v>7.54870186687573</v>
      </c>
      <c r="Q21" s="198" t="n">
        <f aca="false">I30</f>
        <v>9.06698212923232</v>
      </c>
      <c r="R21" s="199" t="n">
        <f aca="false">J30</f>
        <v>5.86732372479158</v>
      </c>
      <c r="S21" s="200" t="n">
        <f aca="false">K30</f>
        <v>15.7623950888638</v>
      </c>
      <c r="T21" s="201" t="n">
        <f aca="false">L30</f>
        <v>38.2454028097635</v>
      </c>
    </row>
    <row r="22" customFormat="false" ht="23.85" hidden="false" customHeight="false" outlineLevel="0" collapsed="false">
      <c r="A22" s="140"/>
      <c r="B22" s="202" t="s">
        <v>139</v>
      </c>
      <c r="C22" s="203" t="s">
        <v>140</v>
      </c>
      <c r="D22" s="204" t="s">
        <v>141</v>
      </c>
      <c r="E22" s="205" t="s">
        <v>142</v>
      </c>
      <c r="F22" s="206" t="s">
        <v>143</v>
      </c>
      <c r="G22" s="146" t="s">
        <v>144</v>
      </c>
      <c r="H22" s="147" t="s">
        <v>145</v>
      </c>
      <c r="I22" s="148" t="s">
        <v>146</v>
      </c>
      <c r="J22" s="149" t="s">
        <v>147</v>
      </c>
      <c r="K22" s="150" t="s">
        <v>148</v>
      </c>
      <c r="L22" s="151" t="s">
        <v>149</v>
      </c>
      <c r="N22" s="207"/>
      <c r="O22" s="208"/>
      <c r="P22" s="207"/>
      <c r="Q22" s="207"/>
      <c r="R22" s="207"/>
      <c r="S22" s="207"/>
      <c r="T22" s="207"/>
    </row>
    <row r="23" customFormat="false" ht="15" hidden="false" customHeight="false" outlineLevel="0" collapsed="false">
      <c r="A23" s="154" t="n">
        <v>2024</v>
      </c>
      <c r="B23" s="226" t="n">
        <f aca="false">'Entrades '!D68</f>
        <v>7443.86</v>
      </c>
      <c r="C23" s="227" t="n">
        <f aca="false">'Entrades '!E68</f>
        <v>812.66</v>
      </c>
      <c r="D23" s="228" t="n">
        <f aca="false">'Entrades '!F68</f>
        <v>885.58</v>
      </c>
      <c r="E23" s="229" t="n">
        <f aca="false">'Entrades '!G68</f>
        <v>620.36</v>
      </c>
      <c r="F23" s="230" t="n">
        <f aca="false">'Entrades '!H68</f>
        <v>1236.96</v>
      </c>
      <c r="G23" s="160" t="n">
        <f aca="false">(B23*100)/(SUM(B23:F23))</f>
        <v>67.675022864842</v>
      </c>
      <c r="H23" s="161" t="n">
        <f aca="false">(C23*100)/(SUM(B23:F23))</f>
        <v>7.38820774186275</v>
      </c>
      <c r="I23" s="162" t="n">
        <f aca="false">(D23*100)/SUM(B23:F23)</f>
        <v>8.05115178800337</v>
      </c>
      <c r="J23" s="163" t="n">
        <f aca="false">(E23*100)/(SUM(B23:F23))</f>
        <v>5.63993374196094</v>
      </c>
      <c r="K23" s="164" t="n">
        <f aca="false">(F23*100)/(SUM(B23:F23))</f>
        <v>11.245683863331</v>
      </c>
      <c r="L23" s="165" t="n">
        <f aca="false">((C23+D23+E23+F23)*100)/(B23+C23+D23+E23+F23)</f>
        <v>32.324977135158</v>
      </c>
      <c r="N23" s="213" t="s">
        <v>152</v>
      </c>
      <c r="O23" s="214" t="n">
        <f aca="false">G36</f>
        <v>66.5909710317981</v>
      </c>
      <c r="P23" s="214" t="n">
        <f aca="false">H36</f>
        <v>9.07474778182794</v>
      </c>
      <c r="Q23" s="215" t="n">
        <f aca="false">I36</f>
        <v>8.17483168136937</v>
      </c>
      <c r="R23" s="216" t="n">
        <f aca="false">J36</f>
        <v>6.83309216421034</v>
      </c>
      <c r="S23" s="217" t="n">
        <f aca="false">K36</f>
        <v>9.32635734079424</v>
      </c>
      <c r="T23" s="218" t="n">
        <f aca="false">L36</f>
        <v>33.4090289682019</v>
      </c>
    </row>
    <row r="24" customFormat="false" ht="15" hidden="false" customHeight="false" outlineLevel="0" collapsed="false">
      <c r="A24" s="173" t="n">
        <v>2025</v>
      </c>
      <c r="B24" s="219" t="n">
        <f aca="false">'Entrades '!D67</f>
        <v>7473.8</v>
      </c>
      <c r="C24" s="209" t="n">
        <f aca="false">'Entrades '!E67</f>
        <v>869.38</v>
      </c>
      <c r="D24" s="210" t="n">
        <f aca="false">'Entrades '!F67</f>
        <v>901.2</v>
      </c>
      <c r="E24" s="211" t="n">
        <f aca="false">'Entrades '!G67</f>
        <v>711.74</v>
      </c>
      <c r="F24" s="212" t="n">
        <f aca="false">'Entrades '!H67</f>
        <v>1298.14</v>
      </c>
      <c r="G24" s="174" t="n">
        <f aca="false">(B24*100)/(SUM(B24:F24))</f>
        <v>66.4086310428229</v>
      </c>
      <c r="H24" s="175" t="n">
        <f aca="false">(C24*100)/(SUM(B24:F24))</f>
        <v>7.72489706120171</v>
      </c>
      <c r="I24" s="176" t="n">
        <f aca="false">(D24*100)/SUM(B24:F24)</f>
        <v>8.00763444242447</v>
      </c>
      <c r="J24" s="177" t="n">
        <f aca="false">(E24*100)/(SUM(B24:F24))</f>
        <v>6.32418302047403</v>
      </c>
      <c r="K24" s="178" t="n">
        <f aca="false">(F24*100)/(SUM(B24:F24))</f>
        <v>11.5346544330769</v>
      </c>
      <c r="L24" s="179" t="n">
        <f aca="false">((C24+D24+E24+F24)*100)/(B24+C24+D24+E24+F24)</f>
        <v>33.5913689571771</v>
      </c>
    </row>
    <row r="25" customFormat="false" ht="15" hidden="false" customHeight="false" outlineLevel="0" collapsed="false">
      <c r="A25" s="182" t="s">
        <v>151</v>
      </c>
      <c r="B25" s="183" t="n">
        <f aca="false">(B24-B23)/B23</f>
        <v>0.00402210681017651</v>
      </c>
      <c r="C25" s="184" t="n">
        <f aca="false">(C24-C23)/C23</f>
        <v>0.0697954864272882</v>
      </c>
      <c r="D25" s="185" t="n">
        <f aca="false">(D24-D23)/D23</f>
        <v>0.0176381580433162</v>
      </c>
      <c r="E25" s="186" t="n">
        <f aca="false">(E24-E23)/E23</f>
        <v>0.147301566832162</v>
      </c>
      <c r="F25" s="187" t="n">
        <f aca="false">(F24-F23)/F23</f>
        <v>0.0494599663691632</v>
      </c>
      <c r="G25" s="188" t="n">
        <f aca="false">(G24-G23)/G23</f>
        <v>-0.0187128392191057</v>
      </c>
      <c r="H25" s="189" t="n">
        <f aca="false">(H24-H23)/H23</f>
        <v>0.0455711765427527</v>
      </c>
      <c r="I25" s="190" t="n">
        <f aca="false">(I24-I23)/I23</f>
        <v>-0.00540510807953507</v>
      </c>
      <c r="J25" s="191" t="n">
        <f aca="false">(J24-J23)/J23</f>
        <v>0.121322219341389</v>
      </c>
      <c r="K25" s="192" t="n">
        <f aca="false">(K24-K23)/K23</f>
        <v>0.0256961313565085</v>
      </c>
      <c r="L25" s="193" t="n">
        <f aca="false">(L24-L23)/L23</f>
        <v>0.0391768822209527</v>
      </c>
    </row>
    <row r="26" customFormat="false" ht="15" hidden="false" customHeight="false" outlineLevel="0" collapsed="false">
      <c r="G26" s="194"/>
      <c r="H26" s="194"/>
      <c r="I26" s="194"/>
      <c r="J26" s="194"/>
      <c r="K26" s="194"/>
      <c r="L26" s="194"/>
    </row>
    <row r="27" customFormat="false" ht="15" hidden="false" customHeight="false" outlineLevel="0" collapsed="false">
      <c r="A27" s="138"/>
      <c r="B27" s="139" t="s">
        <v>30</v>
      </c>
      <c r="C27" s="139"/>
      <c r="D27" s="139"/>
      <c r="E27" s="139"/>
      <c r="F27" s="139"/>
      <c r="G27" s="194"/>
      <c r="H27" s="194"/>
      <c r="I27" s="194"/>
      <c r="J27" s="194"/>
      <c r="K27" s="194"/>
      <c r="L27" s="194"/>
    </row>
    <row r="28" customFormat="false" ht="23.85" hidden="false" customHeight="false" outlineLevel="0" collapsed="false">
      <c r="A28" s="239"/>
      <c r="B28" s="202" t="s">
        <v>139</v>
      </c>
      <c r="C28" s="203" t="s">
        <v>140</v>
      </c>
      <c r="D28" s="204" t="s">
        <v>141</v>
      </c>
      <c r="E28" s="205" t="s">
        <v>142</v>
      </c>
      <c r="F28" s="206" t="s">
        <v>143</v>
      </c>
      <c r="G28" s="146" t="s">
        <v>144</v>
      </c>
      <c r="H28" s="147" t="s">
        <v>145</v>
      </c>
      <c r="I28" s="148" t="s">
        <v>146</v>
      </c>
      <c r="J28" s="149" t="s">
        <v>147</v>
      </c>
      <c r="K28" s="150" t="s">
        <v>148</v>
      </c>
      <c r="L28" s="151" t="s">
        <v>149</v>
      </c>
    </row>
    <row r="29" customFormat="false" ht="15" hidden="false" customHeight="false" outlineLevel="0" collapsed="false">
      <c r="A29" s="154" t="n">
        <v>2024</v>
      </c>
      <c r="B29" s="226" t="n">
        <f aca="false">'Entrades '!D83</f>
        <v>1642.76</v>
      </c>
      <c r="C29" s="227" t="n">
        <f aca="false">'Entrades '!E83</f>
        <v>194.66</v>
      </c>
      <c r="D29" s="228" t="n">
        <f aca="false">'Entrades '!F83</f>
        <v>239.3</v>
      </c>
      <c r="E29" s="229" t="n">
        <f aca="false">'Entrades '!G83</f>
        <v>153.24</v>
      </c>
      <c r="F29" s="230" t="n">
        <f aca="false">'Entrades '!H83</f>
        <v>431.3</v>
      </c>
      <c r="G29" s="160" t="n">
        <f aca="false">(B29*100)/(SUM(B29:F29))</f>
        <v>61.7286548477037</v>
      </c>
      <c r="H29" s="161" t="n">
        <f aca="false">(C29*100)/(SUM(B29:F29))</f>
        <v>7.31458031158173</v>
      </c>
      <c r="I29" s="162" t="n">
        <f aca="false">(D29*100)/SUM(B29:F29)</f>
        <v>8.99198124196809</v>
      </c>
      <c r="J29" s="163" t="n">
        <f aca="false">(E29*100)/(SUM(B29:F29))</f>
        <v>5.75817469920263</v>
      </c>
      <c r="K29" s="164" t="n">
        <f aca="false">(F29*100)/(SUM(B29:F29))</f>
        <v>16.2066088995438</v>
      </c>
      <c r="L29" s="165" t="n">
        <f aca="false">((C29+D29+E29+F29)*100)/(B29+C29+D29+E29+F29)</f>
        <v>38.2713451522963</v>
      </c>
    </row>
    <row r="30" customFormat="false" ht="15" hidden="false" customHeight="false" outlineLevel="0" collapsed="false">
      <c r="A30" s="173" t="n">
        <v>2025</v>
      </c>
      <c r="B30" s="219" t="n">
        <f aca="false">'Entrades '!D82</f>
        <v>1764.44</v>
      </c>
      <c r="C30" s="209" t="n">
        <f aca="false">'Entrades '!E82</f>
        <v>215.68</v>
      </c>
      <c r="D30" s="210" t="n">
        <f aca="false">'Entrades '!F82</f>
        <v>259.06</v>
      </c>
      <c r="E30" s="211" t="n">
        <f aca="false">'Entrades '!G82</f>
        <v>167.64</v>
      </c>
      <c r="F30" s="212" t="n">
        <f aca="false">'Entrades '!H82</f>
        <v>450.36</v>
      </c>
      <c r="G30" s="174" t="n">
        <f aca="false">(B30*100)/(SUM(B30:F30))</f>
        <v>61.7545971902365</v>
      </c>
      <c r="H30" s="175" t="n">
        <f aca="false">(C30*100)/(SUM(B30:F30))</f>
        <v>7.54870186687573</v>
      </c>
      <c r="I30" s="176" t="n">
        <f aca="false">(D30*100)/SUM(B30:F30)</f>
        <v>9.06698212923232</v>
      </c>
      <c r="J30" s="177" t="n">
        <f aca="false">(E30*100)/(SUM(B30:F30))</f>
        <v>5.86732372479158</v>
      </c>
      <c r="K30" s="178" t="n">
        <f aca="false">(F30*100)/(SUM(B30:F30))</f>
        <v>15.7623950888638</v>
      </c>
      <c r="L30" s="179" t="n">
        <f aca="false">((C30+D30+E30+F30)*100)/(B30+C30+D30+E30+F30)</f>
        <v>38.2454028097635</v>
      </c>
    </row>
    <row r="31" customFormat="false" ht="15" hidden="false" customHeight="false" outlineLevel="0" collapsed="false">
      <c r="A31" s="182" t="s">
        <v>151</v>
      </c>
      <c r="B31" s="183" t="n">
        <f aca="false">(B30-B29)/B29</f>
        <v>0.0740704667754268</v>
      </c>
      <c r="C31" s="184" t="n">
        <f aca="false">(C30-C29)/C29</f>
        <v>0.10798315010788</v>
      </c>
      <c r="D31" s="185" t="n">
        <f aca="false">(D30-D29)/D29</f>
        <v>0.0825741746761387</v>
      </c>
      <c r="E31" s="186" t="n">
        <f aca="false">(E30-E29)/E29</f>
        <v>0.0939702427564603</v>
      </c>
      <c r="F31" s="187" t="n">
        <f aca="false">(F30-F29)/F29</f>
        <v>0.0441919777417111</v>
      </c>
      <c r="G31" s="188" t="n">
        <f aca="false">(G30-G29)/G29</f>
        <v>0.000420264180335902</v>
      </c>
      <c r="H31" s="189" t="n">
        <f aca="false">(H30-H29)/H29</f>
        <v>0.0320075172219103</v>
      </c>
      <c r="I31" s="190" t="n">
        <f aca="false">(I30-I29)/I29</f>
        <v>0.00834086340329307</v>
      </c>
      <c r="J31" s="191" t="n">
        <f aca="false">(J30-J29)/J29</f>
        <v>0.0189554904619442</v>
      </c>
      <c r="K31" s="192" t="n">
        <f aca="false">(K30-K29)/K29</f>
        <v>-0.0274094237377742</v>
      </c>
      <c r="L31" s="193" t="n">
        <f aca="false">(L30-L29)/L29</f>
        <v>-0.000677852906125289</v>
      </c>
    </row>
    <row r="32" customFormat="false" ht="15" hidden="false" customHeight="false" outlineLevel="0" collapsed="false">
      <c r="H32" s="194"/>
      <c r="I32" s="194"/>
      <c r="J32" s="194"/>
      <c r="K32" s="194"/>
      <c r="L32" s="194"/>
    </row>
    <row r="33" customFormat="false" ht="15" hidden="false" customHeight="false" outlineLevel="0" collapsed="false">
      <c r="A33" s="138"/>
      <c r="B33" s="139" t="s">
        <v>153</v>
      </c>
      <c r="C33" s="139"/>
      <c r="D33" s="139"/>
      <c r="E33" s="139"/>
      <c r="F33" s="139"/>
      <c r="H33" s="194"/>
      <c r="I33" s="194"/>
      <c r="J33" s="194"/>
      <c r="K33" s="194"/>
      <c r="L33" s="194"/>
    </row>
    <row r="34" customFormat="false" ht="23.85" hidden="false" customHeight="false" outlineLevel="0" collapsed="false">
      <c r="A34" s="239"/>
      <c r="B34" s="202" t="s">
        <v>139</v>
      </c>
      <c r="C34" s="203" t="s">
        <v>140</v>
      </c>
      <c r="D34" s="204" t="s">
        <v>141</v>
      </c>
      <c r="E34" s="205" t="s">
        <v>142</v>
      </c>
      <c r="F34" s="206" t="s">
        <v>143</v>
      </c>
      <c r="G34" s="146" t="s">
        <v>144</v>
      </c>
      <c r="H34" s="147" t="s">
        <v>145</v>
      </c>
      <c r="I34" s="148" t="s">
        <v>146</v>
      </c>
      <c r="J34" s="149" t="s">
        <v>147</v>
      </c>
      <c r="K34" s="150" t="s">
        <v>148</v>
      </c>
      <c r="L34" s="151" t="s">
        <v>149</v>
      </c>
    </row>
    <row r="35" customFormat="false" ht="15" hidden="false" customHeight="false" outlineLevel="0" collapsed="false">
      <c r="A35" s="154" t="n">
        <v>2024</v>
      </c>
      <c r="B35" s="226" t="n">
        <f aca="false">B5+B11+B17+B23+B29+'Entrades '!D128</f>
        <v>43639.68</v>
      </c>
      <c r="C35" s="227" t="n">
        <f aca="false">C5+C11+C17+C23+C29+'Entrades '!E128</f>
        <v>5958.061</v>
      </c>
      <c r="D35" s="228" t="n">
        <f aca="false">D5+D11+D17+D23+D29+'Entrades '!F128</f>
        <v>5573.56</v>
      </c>
      <c r="E35" s="229" t="n">
        <f aca="false">E5+E11+E17+E23+E29+'Entrades '!G128</f>
        <v>4353.48</v>
      </c>
      <c r="F35" s="230" t="n">
        <f aca="false">F5+F11+F17+F23+F29+'Entrades '!H128</f>
        <v>6193.28</v>
      </c>
      <c r="G35" s="160" t="n">
        <f aca="false">(B35*100)/(SUM(B35:F35))</f>
        <v>66.4043937632305</v>
      </c>
      <c r="H35" s="161" t="n">
        <f aca="false">(C35*100)/(SUM(B35:F35))</f>
        <v>9.06609371813329</v>
      </c>
      <c r="I35" s="162" t="n">
        <f aca="false">(D35*100)/SUM(B35:F35)</f>
        <v>8.48101711339292</v>
      </c>
      <c r="J35" s="163" t="n">
        <f aca="false">(E35*100)/(SUM(B35:F35))</f>
        <v>6.62448029317238</v>
      </c>
      <c r="K35" s="164" t="n">
        <f aca="false">(F35*100)/(SUM(B35:F35))</f>
        <v>9.42401511207094</v>
      </c>
      <c r="L35" s="165" t="n">
        <f aca="false">((C35+D35+E35+F35)*100)/(B35+C35+D35+E35+F35)</f>
        <v>33.5956062367695</v>
      </c>
    </row>
    <row r="36" customFormat="false" ht="15" hidden="false" customHeight="false" outlineLevel="0" collapsed="false">
      <c r="A36" s="173" t="n">
        <v>2025</v>
      </c>
      <c r="B36" s="219" t="n">
        <f aca="false">B6+B12+B18+B24+B30+'Entrades '!D127</f>
        <v>44859.86</v>
      </c>
      <c r="C36" s="209" t="n">
        <f aca="false">C6+C12+C18+C24+C30+'Entrades '!E127</f>
        <v>6113.32</v>
      </c>
      <c r="D36" s="210" t="n">
        <f aca="false">D6+D12+D18+D24+D30+'Entrades '!F127</f>
        <v>5507.08</v>
      </c>
      <c r="E36" s="211" t="n">
        <f aca="false">E6+E12+E18+E24+E30+'Entrades '!G127</f>
        <v>4603.2</v>
      </c>
      <c r="F36" s="212" t="n">
        <f aca="false">F6+F12+F18+F24+F30+'Entrades '!H127</f>
        <v>6282.82</v>
      </c>
      <c r="G36" s="174" t="n">
        <f aca="false">(B36*100)/(SUM(B36:F36))</f>
        <v>66.5909710317981</v>
      </c>
      <c r="H36" s="175" t="n">
        <f aca="false">(C36*100)/(SUM(B36:F36))</f>
        <v>9.07474778182794</v>
      </c>
      <c r="I36" s="176" t="n">
        <f aca="false">(D36*100)/SUM(B36:F36)</f>
        <v>8.17483168136937</v>
      </c>
      <c r="J36" s="177" t="n">
        <f aca="false">(E36*100)/(SUM(B36:F36))</f>
        <v>6.83309216421034</v>
      </c>
      <c r="K36" s="178" t="n">
        <f aca="false">(F36*100)/(SUM(B36:F36))</f>
        <v>9.32635734079424</v>
      </c>
      <c r="L36" s="179" t="n">
        <f aca="false">((C36+D36+E36+F36)*100)/(B36+C36+D36+E36+F36)</f>
        <v>33.4090289682019</v>
      </c>
    </row>
    <row r="37" customFormat="false" ht="15" hidden="false" customHeight="false" outlineLevel="0" collapsed="false">
      <c r="A37" s="182" t="s">
        <v>151</v>
      </c>
      <c r="B37" s="183" t="n">
        <f aca="false">(B36-B35)/B35</f>
        <v>0.0279603333479987</v>
      </c>
      <c r="C37" s="184" t="n">
        <f aca="false">(C36-C35)/C35</f>
        <v>0.0260586455895635</v>
      </c>
      <c r="D37" s="185" t="n">
        <f aca="false">(D36-D35)/D35</f>
        <v>-0.0119277445654123</v>
      </c>
      <c r="E37" s="186" t="n">
        <f aca="false">(E36-E35)/E35</f>
        <v>0.0573610077455276</v>
      </c>
      <c r="F37" s="187" t="n">
        <f aca="false">(F36-F35)/F35</f>
        <v>0.0144576056629121</v>
      </c>
      <c r="G37" s="188" t="n">
        <f aca="false">(G36-G35)/G35</f>
        <v>0.0028097127011337</v>
      </c>
      <c r="H37" s="189" t="n">
        <f aca="false">(H36-H35)/H35</f>
        <v>0.000954552640168215</v>
      </c>
      <c r="I37" s="190" t="n">
        <f aca="false">(I36-I35)/I35</f>
        <v>-0.0361024424228589</v>
      </c>
      <c r="J37" s="191" t="n">
        <f aca="false">(J36-J35)/J35</f>
        <v>0.0314910546647678</v>
      </c>
      <c r="K37" s="192" t="n">
        <f aca="false">(K36-K35)/K35</f>
        <v>-0.0103626501141342</v>
      </c>
      <c r="L37" s="193" t="n">
        <f aca="false">(L36-L35)/L35</f>
        <v>-0.00555362112690263</v>
      </c>
    </row>
    <row r="40" customFormat="false" ht="15" hidden="false" customHeight="false" outlineLevel="0" collapsed="false">
      <c r="A40" s="107" t="s">
        <v>154</v>
      </c>
    </row>
    <row r="41" customFormat="false" ht="15" hidden="false" customHeight="false" outlineLevel="0" collapsed="false">
      <c r="A41" s="240" t="s">
        <v>155</v>
      </c>
    </row>
    <row r="42" customFormat="false" ht="15" hidden="false" customHeight="false" outlineLevel="0" collapsed="false">
      <c r="A42" s="240"/>
    </row>
    <row r="43" customFormat="false" ht="15" hidden="false" customHeight="true" outlineLevel="0" collapsed="false">
      <c r="A43" s="107" t="s">
        <v>156</v>
      </c>
    </row>
  </sheetData>
  <mergeCells count="6">
    <mergeCell ref="B3:F3"/>
    <mergeCell ref="B9:F9"/>
    <mergeCell ref="B15:F15"/>
    <mergeCell ref="B21:F21"/>
    <mergeCell ref="B27:F27"/>
    <mergeCell ref="B33:F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7" activeCellId="0" sqref="B7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107" width="12.71"/>
  </cols>
  <sheetData>
    <row r="2" customFormat="false" ht="15" hidden="false" customHeight="false" outlineLevel="0" collapsed="false">
      <c r="A2" s="138"/>
      <c r="B2" s="139" t="s">
        <v>157</v>
      </c>
      <c r="C2" s="139"/>
      <c r="D2" s="139"/>
      <c r="E2" s="139"/>
      <c r="F2" s="139"/>
      <c r="G2" s="194"/>
      <c r="H2" s="194"/>
      <c r="I2" s="194"/>
      <c r="J2" s="194"/>
      <c r="K2" s="194"/>
    </row>
    <row r="3" customFormat="false" ht="36.6" hidden="false" customHeight="true" outlineLevel="0" collapsed="false">
      <c r="A3" s="140"/>
      <c r="B3" s="141" t="s">
        <v>139</v>
      </c>
      <c r="C3" s="142" t="s">
        <v>140</v>
      </c>
      <c r="D3" s="143" t="s">
        <v>141</v>
      </c>
      <c r="E3" s="144" t="s">
        <v>142</v>
      </c>
      <c r="F3" s="145" t="s">
        <v>143</v>
      </c>
      <c r="G3" s="241" t="s">
        <v>150</v>
      </c>
      <c r="H3" s="147" t="s">
        <v>145</v>
      </c>
      <c r="I3" s="148" t="s">
        <v>146</v>
      </c>
      <c r="J3" s="149" t="s">
        <v>147</v>
      </c>
      <c r="K3" s="242" t="s">
        <v>148</v>
      </c>
    </row>
    <row r="4" customFormat="false" ht="15" hidden="false" customHeight="false" outlineLevel="0" collapsed="false">
      <c r="A4" s="243" t="n">
        <v>2019</v>
      </c>
      <c r="B4" s="226" t="n">
        <v>118303.36</v>
      </c>
      <c r="C4" s="227" t="n">
        <v>9455.84</v>
      </c>
      <c r="D4" s="228" t="n">
        <v>9224.28</v>
      </c>
      <c r="E4" s="229" t="n">
        <v>5716.38</v>
      </c>
      <c r="F4" s="244" t="n">
        <v>0</v>
      </c>
      <c r="G4" s="245" t="n">
        <v>17.1</v>
      </c>
      <c r="H4" s="246" t="n">
        <v>6.63</v>
      </c>
      <c r="I4" s="247" t="n">
        <v>6.46</v>
      </c>
      <c r="J4" s="248" t="n">
        <v>4.01</v>
      </c>
      <c r="K4" s="249" t="n">
        <v>0</v>
      </c>
    </row>
    <row r="5" customFormat="false" ht="15" hidden="false" customHeight="false" outlineLevel="0" collapsed="false">
      <c r="A5" s="173" t="n">
        <v>2022</v>
      </c>
      <c r="B5" s="250" t="n">
        <v>80245.4</v>
      </c>
      <c r="C5" s="251" t="n">
        <v>10134.599</v>
      </c>
      <c r="D5" s="252" t="n">
        <v>10445.34</v>
      </c>
      <c r="E5" s="253" t="n">
        <v>7023.46</v>
      </c>
      <c r="F5" s="254" t="n">
        <v>9348.18</v>
      </c>
      <c r="G5" s="255" t="n">
        <v>27.48</v>
      </c>
      <c r="H5" s="256" t="n">
        <v>8.33</v>
      </c>
      <c r="I5" s="257" t="n">
        <v>7.87</v>
      </c>
      <c r="J5" s="258" t="n">
        <v>5.84</v>
      </c>
      <c r="K5" s="259" t="n">
        <v>5.44</v>
      </c>
    </row>
    <row r="6" customFormat="false" ht="15" hidden="false" customHeight="false" outlineLevel="0" collapsed="false">
      <c r="A6" s="173" t="n">
        <v>2023</v>
      </c>
      <c r="B6" s="250" t="n">
        <f aca="false">'%'!B35</f>
        <v>43639.68</v>
      </c>
      <c r="C6" s="251" t="n">
        <f aca="false">'%'!C35</f>
        <v>5958.061</v>
      </c>
      <c r="D6" s="252" t="n">
        <f aca="false">'%'!D35</f>
        <v>5573.56</v>
      </c>
      <c r="E6" s="253" t="n">
        <f aca="false">'%'!E35</f>
        <v>4353.48</v>
      </c>
      <c r="F6" s="254" t="n">
        <f aca="false">'%'!F35</f>
        <v>6193.28</v>
      </c>
      <c r="G6" s="255" t="n">
        <f aca="false">'%'!L35</f>
        <v>33.5956062367695</v>
      </c>
      <c r="H6" s="256" t="n">
        <f aca="false">'%'!H35</f>
        <v>9.06609371813329</v>
      </c>
      <c r="I6" s="257" t="n">
        <f aca="false">'%'!I35</f>
        <v>8.48101711339292</v>
      </c>
      <c r="J6" s="258" t="n">
        <f aca="false">'%'!J35</f>
        <v>6.62448029317238</v>
      </c>
      <c r="K6" s="259" t="n">
        <f aca="false">'%'!K35</f>
        <v>9.42401511207094</v>
      </c>
    </row>
    <row r="7" customFormat="false" ht="15" hidden="false" customHeight="false" outlineLevel="0" collapsed="false">
      <c r="A7" s="173" t="n">
        <v>2024</v>
      </c>
      <c r="B7" s="250" t="n">
        <f aca="false">'%'!B36</f>
        <v>44859.86</v>
      </c>
      <c r="C7" s="251" t="n">
        <f aca="false">'%'!C36</f>
        <v>6113.32</v>
      </c>
      <c r="D7" s="252" t="n">
        <f aca="false">'%'!D36</f>
        <v>5507.08</v>
      </c>
      <c r="E7" s="253" t="n">
        <f aca="false">'%'!E36</f>
        <v>4603.2</v>
      </c>
      <c r="F7" s="254" t="n">
        <f aca="false">'%'!F36</f>
        <v>6282.82</v>
      </c>
      <c r="G7" s="255" t="n">
        <f aca="false">'%'!L36</f>
        <v>33.4090289682019</v>
      </c>
      <c r="H7" s="256" t="n">
        <f aca="false">'%'!H36</f>
        <v>9.07474778182794</v>
      </c>
      <c r="I7" s="257" t="n">
        <f aca="false">'%'!I36</f>
        <v>8.17483168136937</v>
      </c>
      <c r="J7" s="258" t="n">
        <f aca="false">'%'!J36</f>
        <v>6.83309216421034</v>
      </c>
      <c r="K7" s="259" t="n">
        <f aca="false">'%'!K36</f>
        <v>9.32635734079424</v>
      </c>
    </row>
    <row r="8" customFormat="false" ht="15" hidden="false" customHeight="false" outlineLevel="0" collapsed="false">
      <c r="A8" s="260" t="n">
        <v>2025</v>
      </c>
      <c r="B8" s="219"/>
      <c r="C8" s="209"/>
      <c r="D8" s="210"/>
      <c r="E8" s="211"/>
      <c r="F8" s="261"/>
      <c r="G8" s="255"/>
      <c r="H8" s="256"/>
      <c r="I8" s="257"/>
      <c r="J8" s="258"/>
      <c r="K8" s="259"/>
    </row>
    <row r="9" customFormat="false" ht="35.05" hidden="false" customHeight="false" outlineLevel="0" collapsed="false">
      <c r="A9" s="182" t="s">
        <v>158</v>
      </c>
      <c r="B9" s="262" t="n">
        <f aca="false">(B7-B6)/B6</f>
        <v>0.0279603333479987</v>
      </c>
      <c r="C9" s="263" t="n">
        <f aca="false">(C7-C6)/C6</f>
        <v>0.0260586455895635</v>
      </c>
      <c r="D9" s="264" t="n">
        <f aca="false">(D7-D6)/D6</f>
        <v>-0.0119277445654123</v>
      </c>
      <c r="E9" s="265" t="n">
        <f aca="false">(E7-E6)/E6</f>
        <v>0.0573610077455276</v>
      </c>
      <c r="F9" s="266" t="n">
        <f aca="false">(F7-F6)/F6</f>
        <v>0.0144576056629121</v>
      </c>
      <c r="G9" s="267" t="n">
        <f aca="false">(G7-G6)/G6</f>
        <v>-0.00555362112690263</v>
      </c>
      <c r="H9" s="268" t="n">
        <f aca="false">(H7-H6)/H6</f>
        <v>0.000954552640168215</v>
      </c>
      <c r="I9" s="269" t="n">
        <f aca="false">(I7-I6)/I6</f>
        <v>-0.0361024424228589</v>
      </c>
      <c r="J9" s="270" t="n">
        <f aca="false">(J7-J6)/J6</f>
        <v>0.0314910546647678</v>
      </c>
      <c r="K9" s="271" t="n">
        <f aca="false">(K7-K6)/K6</f>
        <v>-0.0103626501141342</v>
      </c>
    </row>
    <row r="10" customFormat="false" ht="35.05" hidden="false" customHeight="false" outlineLevel="0" collapsed="false">
      <c r="A10" s="182" t="s">
        <v>159</v>
      </c>
      <c r="B10" s="272" t="n">
        <f aca="false">(B7-B4)/B4</f>
        <v>-0.620806543448977</v>
      </c>
      <c r="C10" s="273" t="n">
        <f aca="false">(C7-C4)/C4</f>
        <v>-0.3534873686526</v>
      </c>
      <c r="D10" s="274" t="n">
        <f aca="false">(D7-D4)/D4</f>
        <v>-0.402979961579657</v>
      </c>
      <c r="E10" s="275" t="n">
        <f aca="false">(E7-E4)/E4</f>
        <v>-0.194735129575011</v>
      </c>
      <c r="F10" s="276"/>
      <c r="G10" s="277" t="n">
        <f aca="false">(G7-G4)/G4</f>
        <v>0.953744384105374</v>
      </c>
      <c r="H10" s="278" t="n">
        <f aca="false">(H7-H4)/H4</f>
        <v>0.368740238586417</v>
      </c>
      <c r="I10" s="279" t="n">
        <f aca="false">(I7-I4)/I4</f>
        <v>0.265453820645414</v>
      </c>
      <c r="J10" s="280" t="n">
        <f aca="false">(J7-J4)/J4</f>
        <v>0.704013008531258</v>
      </c>
      <c r="K10" s="281"/>
    </row>
    <row r="11" customFormat="false" ht="15" hidden="false" customHeight="false" outlineLevel="0" collapsed="false">
      <c r="A11" s="107" t="s">
        <v>160</v>
      </c>
      <c r="G11" s="137"/>
      <c r="H11" s="137"/>
      <c r="I11" s="137"/>
      <c r="J11" s="137"/>
      <c r="K11" s="137"/>
    </row>
    <row r="13" customFormat="false" ht="15" hidden="false" customHeight="true" outlineLevel="0" collapsed="false">
      <c r="B13" s="108" t="s">
        <v>161</v>
      </c>
    </row>
    <row r="15" customFormat="false" ht="15" hidden="false" customHeight="false" outlineLevel="0" collapsed="false">
      <c r="A15" s="282"/>
    </row>
    <row r="16" customFormat="false" ht="15" hidden="false" customHeight="false" outlineLevel="0" collapsed="false">
      <c r="B16" s="139" t="s">
        <v>162</v>
      </c>
      <c r="C16" s="139"/>
      <c r="D16" s="139"/>
      <c r="E16" s="139"/>
      <c r="F16" s="139"/>
      <c r="G16" s="139"/>
    </row>
    <row r="17" customFormat="false" ht="20.85" hidden="false" customHeight="false" outlineLevel="0" collapsed="false">
      <c r="A17" s="283"/>
      <c r="B17" s="284" t="s">
        <v>163</v>
      </c>
      <c r="C17" s="285" t="s">
        <v>140</v>
      </c>
      <c r="D17" s="286" t="s">
        <v>164</v>
      </c>
      <c r="E17" s="287" t="s">
        <v>142</v>
      </c>
      <c r="F17" s="288" t="s">
        <v>143</v>
      </c>
      <c r="G17" s="289" t="s">
        <v>165</v>
      </c>
    </row>
    <row r="18" customFormat="false" ht="15" hidden="false" customHeight="false" outlineLevel="0" collapsed="false">
      <c r="A18" s="290" t="s">
        <v>12</v>
      </c>
      <c r="B18" s="291" t="n">
        <f aca="false">'Entrades '!D12+'Entrades '!D25+'Entrades '!D40+'Entrades '!D55+'Entrades '!D70+'Entrades '!D115</f>
        <v>4578.68</v>
      </c>
      <c r="C18" s="292" t="n">
        <f aca="false">'Entrades '!E12+'Entrades '!E25+'Entrades '!E40+'Entrades '!E55+'Entrades '!E70+'Entrades '!E115</f>
        <v>574.26</v>
      </c>
      <c r="D18" s="293" t="n">
        <f aca="false">'Entrades '!F12+'Entrades '!F25+'Entrades '!F40+'Entrades '!F55+'Entrades '!F70+'Entrades '!F115</f>
        <v>369.98</v>
      </c>
      <c r="E18" s="294" t="n">
        <f aca="false">'Entrades '!G12+'Entrades '!G25+'Entrades '!G40+'Entrades '!G55+'Entrades '!G70+'Entrades '!G115</f>
        <v>423.3</v>
      </c>
      <c r="F18" s="295" t="n">
        <f aca="false">'Entrades '!H12+'Entrades '!H25+'Entrades '!H40+'Entrades '!H55+'Entrades '!H70+'Entrades '!H115</f>
        <v>310.94</v>
      </c>
      <c r="G18" s="296" t="n">
        <f aca="false">SUM(B18:F18)</f>
        <v>6257.16</v>
      </c>
    </row>
    <row r="19" customFormat="false" ht="15" hidden="false" customHeight="false" outlineLevel="0" collapsed="false">
      <c r="A19" s="297" t="s">
        <v>13</v>
      </c>
      <c r="B19" s="298" t="n">
        <f aca="false">'Entrades '!D11+'Entrades '!D26+'Entrades '!D41+'Entrades '!D56+'Entrades '!D71+'Entrades '!D116</f>
        <v>4189.84</v>
      </c>
      <c r="C19" s="299" t="n">
        <f aca="false">'Entrades '!E11+'Entrades '!E26+'Entrades '!E41+'Entrades '!E56+'Entrades '!E71+'Entrades '!E116</f>
        <v>543.52</v>
      </c>
      <c r="D19" s="300" t="n">
        <f aca="false">'Entrades '!F11+'Entrades '!F26+'Entrades '!F41+'Entrades '!F56+'Entrades '!F71+'Entrades '!F116</f>
        <v>281.92</v>
      </c>
      <c r="E19" s="301" t="n">
        <f aca="false">'Entrades '!G11+'Entrades '!G26+'Entrades '!G41+'Entrades '!G56+'Entrades '!G71+'Entrades '!G116</f>
        <v>394.34</v>
      </c>
      <c r="F19" s="302" t="n">
        <f aca="false">'Entrades '!H11+'Entrades '!H26+'Entrades '!H41+'Entrades '!H56+'Entrades '!H71+'Entrades '!H116</f>
        <v>317.6</v>
      </c>
      <c r="G19" s="303" t="n">
        <f aca="false">SUM(B19:F19)</f>
        <v>5727.22</v>
      </c>
    </row>
    <row r="20" customFormat="false" ht="15" hidden="false" customHeight="false" outlineLevel="0" collapsed="false">
      <c r="A20" s="297" t="s">
        <v>14</v>
      </c>
      <c r="B20" s="298" t="n">
        <f aca="false">'Entrades '!D12+'Entrades '!D27+'Entrades '!D42+'Entrades '!D57+'Entrades '!D72+'Entrades '!D117</f>
        <v>5120.64</v>
      </c>
      <c r="C20" s="299" t="n">
        <f aca="false">'Entrades '!E12+'Entrades '!E27+'Entrades '!E42+'Entrades '!E57+'Entrades '!E72+'Entrades '!E117</f>
        <v>667.26</v>
      </c>
      <c r="D20" s="300" t="n">
        <f aca="false">'Entrades '!F12+'Entrades '!F27+'Entrades '!F42+'Entrades '!F57+'Entrades '!F72+'Entrades '!F117</f>
        <v>351.6</v>
      </c>
      <c r="E20" s="301" t="n">
        <f aca="false">'Entrades '!G12+'Entrades '!G27+'Entrades '!G42+'Entrades '!G57+'Entrades '!G72+'Entrades '!G117</f>
        <v>484.38</v>
      </c>
      <c r="F20" s="302" t="n">
        <f aca="false">'Entrades '!H12+'Entrades '!H27+'Entrades '!H42+'Entrades '!H57+'Entrades '!H72+'Entrades '!H117</f>
        <v>410.7</v>
      </c>
      <c r="G20" s="303" t="n">
        <f aca="false">SUM(B20:F20)</f>
        <v>7034.58</v>
      </c>
    </row>
    <row r="21" customFormat="false" ht="15" hidden="false" customHeight="false" outlineLevel="0" collapsed="false">
      <c r="A21" s="297" t="s">
        <v>15</v>
      </c>
      <c r="B21" s="298" t="n">
        <f aca="false">'Entrades '!D13+'Entrades '!D28+'Entrades '!D43+'Entrades '!D58+'Entrades '!D73+'Entrades '!D118</f>
        <v>6377.52</v>
      </c>
      <c r="C21" s="299" t="n">
        <f aca="false">'Entrades '!E13+'Entrades '!E28+'Entrades '!E43+'Entrades '!E58+'Entrades '!E73+'Entrades '!E118</f>
        <v>894.36</v>
      </c>
      <c r="D21" s="300" t="n">
        <f aca="false">'Entrades '!F13+'Entrades '!F28+'Entrades '!F43+'Entrades '!F58+'Entrades '!F73+'Entrades '!F118</f>
        <v>581.84</v>
      </c>
      <c r="E21" s="301" t="n">
        <f aca="false">'Entrades '!G13+'Entrades '!G28+'Entrades '!G43+'Entrades '!G58+'Entrades '!G73+'Entrades '!G118</f>
        <v>632.54</v>
      </c>
      <c r="F21" s="302" t="n">
        <f aca="false">'Entrades '!H13+'Entrades '!H28+'Entrades '!H43+'Entrades '!H58+'Entrades '!H73+'Entrades '!H118</f>
        <v>752.48</v>
      </c>
      <c r="G21" s="303" t="n">
        <f aca="false">SUM(B21:F21)</f>
        <v>9238.74</v>
      </c>
    </row>
    <row r="22" customFormat="false" ht="15" hidden="false" customHeight="false" outlineLevel="0" collapsed="false">
      <c r="A22" s="297" t="s">
        <v>16</v>
      </c>
      <c r="B22" s="298" t="n">
        <f aca="false">'Entrades '!D14+'Entrades '!D29+'Entrades '!D44+'Entrades '!D59+'Entrades '!D74+'Entrades '!D119</f>
        <v>7512.54</v>
      </c>
      <c r="C22" s="299" t="n">
        <f aca="false">'Entrades '!E14+'Entrades '!E29+'Entrades '!E44+'Entrades '!E59+'Entrades '!E74+'Entrades '!E119</f>
        <v>1065.92</v>
      </c>
      <c r="D22" s="300" t="n">
        <f aca="false">'Entrades '!F14+'Entrades '!F29+'Entrades '!F44+'Entrades '!F59+'Entrades '!F74+'Entrades '!F119</f>
        <v>1068.1</v>
      </c>
      <c r="E22" s="301" t="n">
        <f aca="false">'Entrades '!G14+'Entrades '!G29+'Entrades '!G44+'Entrades '!G59+'Entrades '!G74+'Entrades '!G119</f>
        <v>782.9</v>
      </c>
      <c r="F22" s="302" t="n">
        <f aca="false">'Entrades '!H14+'Entrades '!H29+'Entrades '!H44+'Entrades '!H59+'Entrades '!H74+'Entrades '!H119</f>
        <v>1279.2</v>
      </c>
      <c r="G22" s="303" t="n">
        <f aca="false">SUM(B22:F22)</f>
        <v>11708.66</v>
      </c>
    </row>
    <row r="23" customFormat="false" ht="15" hidden="false" customHeight="false" outlineLevel="0" collapsed="false">
      <c r="A23" s="297" t="s">
        <v>17</v>
      </c>
      <c r="B23" s="298" t="n">
        <f aca="false">'Entrades '!D15+'Entrades '!D30+'Entrades '!D45+'Entrades '!D60+'Entrades '!D75+'Entrades '!D120</f>
        <v>8178.5</v>
      </c>
      <c r="C23" s="299" t="n">
        <f aca="false">'Entrades '!E15+'Entrades '!E30+'Entrades '!E45+'Entrades '!E60+'Entrades '!E75+'Entrades '!E120</f>
        <v>1136.96</v>
      </c>
      <c r="D23" s="300" t="n">
        <f aca="false">'Entrades '!F15+'Entrades '!F30+'Entrades '!F45+'Entrades '!F60+'Entrades '!F75+'Entrades '!F120</f>
        <v>1346.34</v>
      </c>
      <c r="E23" s="301" t="n">
        <f aca="false">'Entrades '!G15+'Entrades '!G30+'Entrades '!G45+'Entrades '!G60+'Entrades '!G75+'Entrades '!G120</f>
        <v>914.64</v>
      </c>
      <c r="F23" s="302" t="n">
        <f aca="false">'Entrades '!H15+'Entrades '!H30+'Entrades '!H45+'Entrades '!H60+'Entrades '!H75+'Entrades '!H120</f>
        <v>1534.94</v>
      </c>
      <c r="G23" s="303" t="n">
        <f aca="false">SUM(B23:F23)</f>
        <v>13111.38</v>
      </c>
    </row>
    <row r="24" customFormat="false" ht="15" hidden="false" customHeight="false" outlineLevel="0" collapsed="false">
      <c r="A24" s="297" t="s">
        <v>18</v>
      </c>
      <c r="B24" s="298" t="n">
        <f aca="false">'Entrades '!D16+'Entrades '!D31+'Entrades '!D46+'Entrades '!D61+'Entrades '!D76+'Entrades '!D121</f>
        <v>9028.86</v>
      </c>
      <c r="C24" s="299" t="n">
        <f aca="false">'Entrades '!E16+'Entrades '!E31+'Entrades '!E46+'Entrades '!E61+'Entrades '!E76+'Entrades '!E121</f>
        <v>1266.92</v>
      </c>
      <c r="D24" s="300" t="n">
        <f aca="false">'Entrades '!F16+'Entrades '!F31+'Entrades '!F46+'Entrades '!F61+'Entrades '!F76+'Entrades '!F121</f>
        <v>1492.48</v>
      </c>
      <c r="E24" s="301" t="n">
        <f aca="false">'Entrades '!G16+'Entrades '!G31+'Entrades '!G46+'Entrades '!G61+'Entrades '!G76+'Entrades '!G121</f>
        <v>994</v>
      </c>
      <c r="F24" s="302" t="n">
        <f aca="false">'Entrades '!H16+'Entrades '!H31+'Entrades '!H46+'Entrades '!H61+'Entrades '!H76+'Entrades '!H121</f>
        <v>1697.44</v>
      </c>
      <c r="G24" s="303" t="n">
        <f aca="false">SUM(B24:F24)</f>
        <v>14479.7</v>
      </c>
    </row>
    <row r="25" customFormat="false" ht="15" hidden="false" customHeight="false" outlineLevel="0" collapsed="false">
      <c r="A25" s="297" t="s">
        <v>19</v>
      </c>
      <c r="B25" s="298" t="n">
        <f aca="false">'Entrades '!D17+'Entrades '!D32+'Entrades '!D47+'Entrades '!D62+'Entrades '!D77+'Entrades '!D122</f>
        <v>0</v>
      </c>
      <c r="C25" s="299" t="n">
        <f aca="false">'Entrades '!E17+'Entrades '!E32+'Entrades '!E47+'Entrades '!E62+'Entrades '!E77+'Entrades '!E122</f>
        <v>0</v>
      </c>
      <c r="D25" s="300" t="n">
        <f aca="false">'Entrades '!F17+'Entrades '!F32+'Entrades '!F47+'Entrades '!F62+'Entrades '!F77+'Entrades '!F122</f>
        <v>0</v>
      </c>
      <c r="E25" s="301" t="n">
        <f aca="false">'Entrades '!G17+'Entrades '!G32+'Entrades '!G47+'Entrades '!G62+'Entrades '!G77+'Entrades '!G122</f>
        <v>0</v>
      </c>
      <c r="F25" s="302" t="n">
        <f aca="false">'Entrades '!H17+'Entrades '!H32+'Entrades '!H47+'Entrades '!H62+'Entrades '!H77+'Entrades '!H122</f>
        <v>0</v>
      </c>
      <c r="G25" s="303" t="n">
        <f aca="false">SUM(B25:F25)</f>
        <v>0</v>
      </c>
    </row>
    <row r="26" customFormat="false" ht="15" hidden="false" customHeight="false" outlineLevel="0" collapsed="false">
      <c r="A26" s="297" t="s">
        <v>20</v>
      </c>
      <c r="B26" s="298" t="n">
        <f aca="false">'Entrades '!D18+'Entrades '!D33+'Entrades '!D48+'Entrades '!D63+'Entrades '!D78+'Entrades '!D123</f>
        <v>0</v>
      </c>
      <c r="C26" s="299" t="n">
        <f aca="false">'Entrades '!E18+'Entrades '!E33+'Entrades '!E48+'Entrades '!E63+'Entrades '!E78+'Entrades '!E123</f>
        <v>0</v>
      </c>
      <c r="D26" s="300" t="n">
        <f aca="false">'Entrades '!F18+'Entrades '!F33+'Entrades '!F48+'Entrades '!F63+'Entrades '!F78+'Entrades '!F123</f>
        <v>0</v>
      </c>
      <c r="E26" s="301" t="n">
        <f aca="false">'Entrades '!G18+'Entrades '!G33+'Entrades '!G48+'Entrades '!G63+'Entrades '!G78+'Entrades '!G123</f>
        <v>0</v>
      </c>
      <c r="F26" s="302" t="n">
        <f aca="false">'Entrades '!H18+'Entrades '!H33+'Entrades '!H48+'Entrades '!H63+'Entrades '!H78+'Entrades '!H123</f>
        <v>0</v>
      </c>
      <c r="G26" s="303" t="n">
        <f aca="false">SUM(B26:F26)</f>
        <v>0</v>
      </c>
    </row>
    <row r="27" customFormat="false" ht="15" hidden="false" customHeight="false" outlineLevel="0" collapsed="false">
      <c r="A27" s="297" t="s">
        <v>21</v>
      </c>
      <c r="B27" s="298" t="n">
        <f aca="false">'Entrades '!D19+'Entrades '!D34+'Entrades '!D49+'Entrades '!D64+'Entrades '!D79+'Entrades '!D124</f>
        <v>0</v>
      </c>
      <c r="C27" s="299" t="n">
        <f aca="false">'Entrades '!E19+'Entrades '!E34+'Entrades '!E49+'Entrades '!E64+'Entrades '!E79+'Entrades '!E124</f>
        <v>0</v>
      </c>
      <c r="D27" s="300" t="n">
        <f aca="false">'Entrades '!F19+'Entrades '!F34+'Entrades '!F49+'Entrades '!F64+'Entrades '!F79+'Entrades '!F124</f>
        <v>0</v>
      </c>
      <c r="E27" s="301" t="n">
        <f aca="false">'Entrades '!G19+'Entrades '!G34+'Entrades '!G49+'Entrades '!G64+'Entrades '!G79+'Entrades '!G124</f>
        <v>0</v>
      </c>
      <c r="F27" s="302" t="n">
        <f aca="false">'Entrades '!H19+'Entrades '!H34+'Entrades '!H49+'Entrades '!H64+'Entrades '!H79+'Entrades '!H124</f>
        <v>0</v>
      </c>
      <c r="G27" s="303" t="n">
        <f aca="false">SUM(B27:F27)</f>
        <v>0</v>
      </c>
    </row>
    <row r="28" customFormat="false" ht="15" hidden="false" customHeight="false" outlineLevel="0" collapsed="false">
      <c r="A28" s="297" t="s">
        <v>22</v>
      </c>
      <c r="B28" s="298" t="n">
        <f aca="false">'Entrades '!D20+'Entrades '!D35+'Entrades '!D50+'Entrades '!D65+'Entrades '!D80+'Entrades '!D125</f>
        <v>0</v>
      </c>
      <c r="C28" s="299" t="n">
        <f aca="false">'Entrades '!E20+'Entrades '!E35+'Entrades '!E50+'Entrades '!E65+'Entrades '!E80+'Entrades '!E125</f>
        <v>0</v>
      </c>
      <c r="D28" s="300" t="n">
        <f aca="false">'Entrades '!F20+'Entrades '!F35+'Entrades '!F50+'Entrades '!F65+'Entrades '!F80+'Entrades '!F125</f>
        <v>0</v>
      </c>
      <c r="E28" s="301" t="n">
        <f aca="false">'Entrades '!G20+'Entrades '!G35+'Entrades '!G50+'Entrades '!G65+'Entrades '!G80+'Entrades '!G125</f>
        <v>0</v>
      </c>
      <c r="F28" s="302" t="n">
        <f aca="false">'Entrades '!H20+'Entrades '!H35+'Entrades '!H50+'Entrades '!H65+'Entrades '!H80+'Entrades '!H125</f>
        <v>0</v>
      </c>
      <c r="G28" s="303" t="n">
        <f aca="false">SUM(B28:F28)</f>
        <v>0</v>
      </c>
    </row>
    <row r="29" customFormat="false" ht="15" hidden="false" customHeight="false" outlineLevel="0" collapsed="false">
      <c r="A29" s="304" t="s">
        <v>23</v>
      </c>
      <c r="B29" s="305" t="n">
        <f aca="false">'Entrades '!D21+'Entrades '!D36+'Entrades '!D51+'Entrades '!D66+'Entrades '!D81+'Entrades '!D126</f>
        <v>0</v>
      </c>
      <c r="C29" s="306" t="n">
        <f aca="false">'Entrades '!E21+'Entrades '!E36+'Entrades '!E51+'Entrades '!E66+'Entrades '!E81+'Entrades '!E126</f>
        <v>0</v>
      </c>
      <c r="D29" s="307" t="n">
        <f aca="false">'Entrades '!F21+'Entrades '!F36+'Entrades '!F51+'Entrades '!F66+'Entrades '!F81+'Entrades '!F126</f>
        <v>0</v>
      </c>
      <c r="E29" s="308" t="n">
        <f aca="false">'Entrades '!G21+'Entrades '!G36+'Entrades '!G51+'Entrades '!G66+'Entrades '!G81+'Entrades '!G126</f>
        <v>0</v>
      </c>
      <c r="F29" s="309" t="n">
        <f aca="false">'Entrades '!H21+'Entrades '!H36+'Entrades '!H51+'Entrades '!H66+'Entrades '!H81+'Entrades '!H126</f>
        <v>0</v>
      </c>
      <c r="G29" s="310" t="n">
        <f aca="false">SUM(B29:F29)</f>
        <v>0</v>
      </c>
    </row>
    <row r="30" customFormat="false" ht="15" hidden="false" customHeight="false" outlineLevel="0" collapsed="false">
      <c r="A30" s="311" t="s">
        <v>166</v>
      </c>
      <c r="B30" s="312" t="n">
        <f aca="false">SUM(B18:B29)</f>
        <v>44986.58</v>
      </c>
      <c r="C30" s="313" t="n">
        <f aca="false">SUM(C18:C29)</f>
        <v>6149.2</v>
      </c>
      <c r="D30" s="314" t="n">
        <f aca="false">SUM(D18:D29)</f>
        <v>5492.26</v>
      </c>
      <c r="E30" s="315" t="n">
        <f aca="false">SUM(E18:E29)</f>
        <v>4626.1</v>
      </c>
      <c r="F30" s="316" t="n">
        <f aca="false">SUM(F18:F29)</f>
        <v>6303.3</v>
      </c>
      <c r="G30" s="317" t="n">
        <f aca="false">SUM(G18:G29)</f>
        <v>67557.44</v>
      </c>
    </row>
  </sheetData>
  <mergeCells count="2">
    <mergeCell ref="B2:F2"/>
    <mergeCell ref="B16:G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V123"/>
  <sheetViews>
    <sheetView showFormulas="false" showGridLines="true" showRowColHeaders="true" showZeros="true" rightToLeft="false" tabSelected="false" showOutlineSymbols="true" defaultGridColor="true" view="normal" topLeftCell="C1" colorId="64" zoomScale="110" zoomScaleNormal="110" zoomScalePageLayoutView="100" workbookViewId="0">
      <selection pane="topLeft" activeCell="L9" activeCellId="0" sqref="L9"/>
    </sheetView>
  </sheetViews>
  <sheetFormatPr defaultColWidth="10.6796875" defaultRowHeight="15" customHeight="true" zeroHeight="false" outlineLevelRow="1" outlineLevelCol="0"/>
  <cols>
    <col collapsed="false" customWidth="true" hidden="false" outlineLevel="0" max="2" min="2" style="107" width="11.43"/>
    <col collapsed="false" customWidth="true" hidden="false" outlineLevel="0" max="3" min="3" style="107" width="13.15"/>
    <col collapsed="false" customWidth="true" hidden="false" outlineLevel="0" max="4" min="4" style="107" width="12.42"/>
    <col collapsed="false" customWidth="true" hidden="false" outlineLevel="0" max="5" min="5" style="107" width="14.42"/>
    <col collapsed="false" customWidth="true" hidden="false" outlineLevel="0" max="22" min="7" style="318" width="11.43"/>
  </cols>
  <sheetData>
    <row r="2" customFormat="false" ht="48.75" hidden="false" customHeight="true" outlineLevel="0" collapsed="false">
      <c r="A2" s="240"/>
      <c r="B2" s="319" t="s">
        <v>167</v>
      </c>
      <c r="C2" s="320" t="s">
        <v>168</v>
      </c>
      <c r="D2" s="320" t="s">
        <v>169</v>
      </c>
      <c r="E2" s="320" t="s">
        <v>170</v>
      </c>
      <c r="F2" s="320" t="s">
        <v>171</v>
      </c>
      <c r="G2" s="321" t="s">
        <v>172</v>
      </c>
      <c r="H2" s="321" t="s">
        <v>173</v>
      </c>
      <c r="I2" s="321" t="s">
        <v>174</v>
      </c>
      <c r="J2" s="322" t="s">
        <v>175</v>
      </c>
    </row>
    <row r="3" customFormat="false" ht="15" hidden="false" customHeight="false" outlineLevel="0" collapsed="false">
      <c r="A3" s="323" t="s">
        <v>12</v>
      </c>
      <c r="B3" s="324" t="e">
        <f aca="false">'Entrades '!B135+'Entrades '!C135+'Entrades '!D135+'Entrades '!G135+'Entrades '!H135+#REF!</f>
        <v>#REF!</v>
      </c>
      <c r="C3" s="325" t="n">
        <v>4185.48</v>
      </c>
      <c r="D3" s="325" t="n">
        <v>0</v>
      </c>
      <c r="E3" s="325" t="n">
        <v>183.94</v>
      </c>
      <c r="F3" s="326" t="n">
        <f aca="false">SUM(C3:E3)</f>
        <v>4369.42</v>
      </c>
      <c r="G3" s="327" t="e">
        <f aca="false">40%*B3</f>
        <v>#REF!</v>
      </c>
      <c r="H3" s="327" t="e">
        <f aca="false">MAX(0,F3-G3)</f>
        <v>#REF!</v>
      </c>
      <c r="I3" s="327" t="e">
        <f aca="false">20%*H3</f>
        <v>#REF!</v>
      </c>
      <c r="J3" s="328" t="e">
        <f aca="false">MIN(F3,G3+I3)</f>
        <v>#REF!</v>
      </c>
    </row>
    <row r="4" customFormat="false" ht="15" hidden="false" customHeight="false" outlineLevel="0" collapsed="false">
      <c r="A4" s="323" t="s">
        <v>13</v>
      </c>
      <c r="B4" s="324" t="e">
        <f aca="false">'Entrades '!B136+'Entrades '!C136+'Entrades '!D136+'Entrades '!G136+'Entrades '!H136+#REF!</f>
        <v>#REF!</v>
      </c>
      <c r="C4" s="325" t="n">
        <v>2900.86</v>
      </c>
      <c r="D4" s="325" t="n">
        <v>0.24</v>
      </c>
      <c r="E4" s="325" t="n">
        <v>65.24</v>
      </c>
      <c r="F4" s="326" t="n">
        <f aca="false">SUM(C4:E4)</f>
        <v>2966.34</v>
      </c>
      <c r="G4" s="327" t="e">
        <f aca="false">40%*B4</f>
        <v>#REF!</v>
      </c>
      <c r="H4" s="327" t="e">
        <f aca="false">MAX(0,F4-G4)</f>
        <v>#REF!</v>
      </c>
      <c r="I4" s="327" t="e">
        <f aca="false">20%*H4</f>
        <v>#REF!</v>
      </c>
      <c r="J4" s="328" t="e">
        <f aca="false">MIN(F4,G4+I4)</f>
        <v>#REF!</v>
      </c>
      <c r="L4" s="329" t="s">
        <v>176</v>
      </c>
    </row>
    <row r="5" customFormat="false" ht="15" hidden="false" customHeight="false" outlineLevel="0" collapsed="false">
      <c r="A5" s="323" t="s">
        <v>14</v>
      </c>
      <c r="B5" s="324" t="e">
        <f aca="false">'Entrades '!B137+'Entrades '!C137+'Entrades '!D137+'Entrades '!G137+'Entrades '!H137+#REF!</f>
        <v>#REF!</v>
      </c>
      <c r="C5" s="325" t="n">
        <v>4547.3</v>
      </c>
      <c r="D5" s="325" t="n">
        <v>322.6</v>
      </c>
      <c r="E5" s="325" t="n">
        <v>220.68</v>
      </c>
      <c r="F5" s="326" t="n">
        <f aca="false">SUM(C5:E5)</f>
        <v>5090.58</v>
      </c>
      <c r="G5" s="327" t="e">
        <f aca="false">40%*B5</f>
        <v>#REF!</v>
      </c>
      <c r="H5" s="327" t="e">
        <f aca="false">MAX(0,F5-G5)</f>
        <v>#REF!</v>
      </c>
      <c r="I5" s="327" t="e">
        <f aca="false">20%*H5</f>
        <v>#REF!</v>
      </c>
      <c r="J5" s="328" t="e">
        <f aca="false">MIN(F5,G5+I5)</f>
        <v>#REF!</v>
      </c>
      <c r="L5" s="329" t="s">
        <v>177</v>
      </c>
    </row>
    <row r="6" customFormat="false" ht="15" hidden="false" customHeight="false" outlineLevel="0" collapsed="false">
      <c r="A6" s="323" t="s">
        <v>15</v>
      </c>
      <c r="B6" s="324" t="e">
        <f aca="false">'Entrades '!B138+'Entrades '!C138+'Entrades '!D138+'Entrades '!G138+'Entrades '!H138+#REF!</f>
        <v>#REF!</v>
      </c>
      <c r="C6" s="325" t="n">
        <v>4989.43</v>
      </c>
      <c r="D6" s="325" t="n">
        <v>620.4</v>
      </c>
      <c r="E6" s="325" t="n">
        <v>204.96</v>
      </c>
      <c r="F6" s="326" t="n">
        <f aca="false">SUM(C6:E6)</f>
        <v>5814.79</v>
      </c>
      <c r="G6" s="327" t="e">
        <f aca="false">40%*B6</f>
        <v>#REF!</v>
      </c>
      <c r="H6" s="327" t="e">
        <f aca="false">MAX(0,F6-G6)</f>
        <v>#REF!</v>
      </c>
      <c r="I6" s="327" t="e">
        <f aca="false">20%*H6</f>
        <v>#REF!</v>
      </c>
      <c r="J6" s="328" t="e">
        <f aca="false">MIN(F6,G6+I6)</f>
        <v>#REF!</v>
      </c>
      <c r="L6" s="329"/>
    </row>
    <row r="7" customFormat="false" ht="15" hidden="false" customHeight="false" outlineLevel="0" collapsed="false">
      <c r="A7" s="323" t="s">
        <v>16</v>
      </c>
      <c r="B7" s="324" t="e">
        <f aca="false">'Entrades '!B139+'Entrades '!C139+'Entrades '!D139+'Entrades '!G139+'Entrades '!H139+#REF!</f>
        <v>#REF!</v>
      </c>
      <c r="C7" s="325" t="n">
        <v>7793.5</v>
      </c>
      <c r="D7" s="325" t="n">
        <v>729.5</v>
      </c>
      <c r="E7" s="325" t="n">
        <v>391.98</v>
      </c>
      <c r="F7" s="326" t="n">
        <f aca="false">SUM(C7:E7)</f>
        <v>8914.98</v>
      </c>
      <c r="G7" s="327" t="e">
        <f aca="false">40%*B7</f>
        <v>#REF!</v>
      </c>
      <c r="H7" s="327" t="e">
        <f aca="false">MAX(0,F7-G7)</f>
        <v>#REF!</v>
      </c>
      <c r="I7" s="327" t="e">
        <f aca="false">20%*H7</f>
        <v>#REF!</v>
      </c>
      <c r="J7" s="328" t="e">
        <f aca="false">MIN(F7,G7+I7)</f>
        <v>#REF!</v>
      </c>
      <c r="L7" s="329" t="s">
        <v>178</v>
      </c>
    </row>
    <row r="8" customFormat="false" ht="15" hidden="false" customHeight="false" outlineLevel="0" collapsed="false">
      <c r="A8" s="323" t="s">
        <v>17</v>
      </c>
      <c r="B8" s="324" t="e">
        <f aca="false">'Entrades '!B140+'Entrades '!C140+'Entrades '!D140+'Entrades '!G140+'Entrades '!H140+#REF!</f>
        <v>#REF!</v>
      </c>
      <c r="C8" s="325" t="n">
        <v>7921.12</v>
      </c>
      <c r="D8" s="325" t="n">
        <v>1040.9</v>
      </c>
      <c r="E8" s="325" t="n">
        <v>420.04</v>
      </c>
      <c r="F8" s="326" t="n">
        <f aca="false">SUM(C8:E8)</f>
        <v>9382.06</v>
      </c>
      <c r="G8" s="327" t="e">
        <f aca="false">40%*B8</f>
        <v>#REF!</v>
      </c>
      <c r="H8" s="327" t="e">
        <f aca="false">MAX(0,F8-G8)</f>
        <v>#REF!</v>
      </c>
      <c r="I8" s="327" t="e">
        <f aca="false">20%*H8</f>
        <v>#REF!</v>
      </c>
      <c r="J8" s="328" t="e">
        <f aca="false">MIN(F8,G8+I8)</f>
        <v>#REF!</v>
      </c>
      <c r="L8" s="329" t="s">
        <v>179</v>
      </c>
    </row>
    <row r="9" customFormat="false" ht="15" hidden="false" customHeight="false" outlineLevel="0" collapsed="false">
      <c r="A9" s="323" t="s">
        <v>18</v>
      </c>
      <c r="B9" s="324" t="e">
        <f aca="false">'Entrades '!B141+'Entrades '!C141+'Entrades '!D141+'Entrades '!G141+'Entrades '!H141+#REF!</f>
        <v>#REF!</v>
      </c>
      <c r="C9" s="325"/>
      <c r="D9" s="325"/>
      <c r="E9" s="325"/>
      <c r="F9" s="326" t="n">
        <f aca="false">SUM(C9:E9)</f>
        <v>0</v>
      </c>
      <c r="G9" s="327" t="e">
        <f aca="false">40%*B9</f>
        <v>#REF!</v>
      </c>
      <c r="H9" s="327" t="e">
        <f aca="false">MAX(0,F9-G9)</f>
        <v>#REF!</v>
      </c>
      <c r="I9" s="327" t="e">
        <f aca="false">20%*H9</f>
        <v>#REF!</v>
      </c>
      <c r="J9" s="328" t="e">
        <f aca="false">MIN(F9,G9+I9)</f>
        <v>#REF!</v>
      </c>
      <c r="L9" s="329" t="s">
        <v>180</v>
      </c>
    </row>
    <row r="10" customFormat="false" ht="15" hidden="false" customHeight="false" outlineLevel="0" collapsed="false">
      <c r="A10" s="323" t="s">
        <v>19</v>
      </c>
      <c r="B10" s="324" t="e">
        <f aca="false">'Entrades '!B142+'Entrades '!C142+'Entrades '!D142+'Entrades '!G142+'Entrades '!H142+#REF!</f>
        <v>#REF!</v>
      </c>
      <c r="C10" s="325"/>
      <c r="D10" s="325"/>
      <c r="E10" s="325"/>
      <c r="F10" s="326" t="n">
        <f aca="false">SUM(C10:E10)</f>
        <v>0</v>
      </c>
      <c r="G10" s="327" t="e">
        <f aca="false">40%*B10</f>
        <v>#REF!</v>
      </c>
      <c r="H10" s="327" t="e">
        <f aca="false">MAX(0,F10-G10)</f>
        <v>#REF!</v>
      </c>
      <c r="I10" s="327" t="e">
        <f aca="false">20%*H10</f>
        <v>#REF!</v>
      </c>
      <c r="J10" s="328" t="e">
        <f aca="false">MIN(F10,G10+I10)</f>
        <v>#REF!</v>
      </c>
    </row>
    <row r="11" customFormat="false" ht="15" hidden="false" customHeight="false" outlineLevel="0" collapsed="false">
      <c r="A11" s="323" t="s">
        <v>20</v>
      </c>
      <c r="B11" s="324" t="e">
        <f aca="false">'Entrades '!B143+'Entrades '!C143+'Entrades '!D143+'Entrades '!G143+'Entrades '!H143+#REF!</f>
        <v>#REF!</v>
      </c>
      <c r="C11" s="325"/>
      <c r="D11" s="325"/>
      <c r="E11" s="325"/>
      <c r="F11" s="326" t="n">
        <f aca="false">SUM(C11:E11)</f>
        <v>0</v>
      </c>
      <c r="G11" s="327" t="e">
        <f aca="false">40%*B11</f>
        <v>#REF!</v>
      </c>
      <c r="H11" s="327" t="e">
        <f aca="false">MAX(0,F11-G11)</f>
        <v>#REF!</v>
      </c>
      <c r="I11" s="327" t="e">
        <f aca="false">20%*H11</f>
        <v>#REF!</v>
      </c>
      <c r="J11" s="328" t="e">
        <f aca="false">MIN(F11,G11+I11)</f>
        <v>#REF!</v>
      </c>
    </row>
    <row r="12" customFormat="false" ht="15" hidden="false" customHeight="false" outlineLevel="0" collapsed="false">
      <c r="A12" s="323" t="s">
        <v>21</v>
      </c>
      <c r="B12" s="324" t="e">
        <f aca="false">'Entrades '!B144+'Entrades '!C144+'Entrades '!D144+'Entrades '!G144+'Entrades '!H144+#REF!</f>
        <v>#REF!</v>
      </c>
      <c r="C12" s="325"/>
      <c r="D12" s="325"/>
      <c r="E12" s="325"/>
      <c r="F12" s="326" t="n">
        <f aca="false">SUM(C12:E12)</f>
        <v>0</v>
      </c>
      <c r="G12" s="327" t="e">
        <f aca="false">40%*B12</f>
        <v>#REF!</v>
      </c>
      <c r="H12" s="327" t="e">
        <f aca="false">MAX(0,F12-G12)</f>
        <v>#REF!</v>
      </c>
      <c r="I12" s="327" t="e">
        <f aca="false">20%*H12</f>
        <v>#REF!</v>
      </c>
      <c r="J12" s="328" t="e">
        <f aca="false">MIN(F12,G12+I12)</f>
        <v>#REF!</v>
      </c>
    </row>
    <row r="13" customFormat="false" ht="15" hidden="false" customHeight="false" outlineLevel="0" collapsed="false">
      <c r="A13" s="323" t="s">
        <v>22</v>
      </c>
      <c r="B13" s="324" t="e">
        <f aca="false">'Entrades '!B145+'Entrades '!C145+'Entrades '!D145+'Entrades '!G145+'Entrades '!H145+#REF!</f>
        <v>#REF!</v>
      </c>
      <c r="C13" s="325"/>
      <c r="D13" s="325"/>
      <c r="E13" s="325"/>
      <c r="F13" s="326" t="n">
        <f aca="false">SUM(C13:E13)</f>
        <v>0</v>
      </c>
      <c r="G13" s="327" t="e">
        <f aca="false">40%*B13</f>
        <v>#REF!</v>
      </c>
      <c r="H13" s="327" t="e">
        <f aca="false">MAX(0,F13-G13)</f>
        <v>#REF!</v>
      </c>
      <c r="I13" s="327" t="e">
        <f aca="false">20%*H13</f>
        <v>#REF!</v>
      </c>
      <c r="J13" s="328" t="e">
        <f aca="false">MIN(F13,G13+I13)</f>
        <v>#REF!</v>
      </c>
    </row>
    <row r="14" customFormat="false" ht="15" hidden="false" customHeight="false" outlineLevel="0" collapsed="false">
      <c r="A14" s="323" t="s">
        <v>23</v>
      </c>
      <c r="B14" s="324" t="e">
        <f aca="false">'Entrades '!B146+'Entrades '!C146+'Entrades '!D146+'Entrades '!G146+'Entrades '!H146+#REF!</f>
        <v>#REF!</v>
      </c>
      <c r="C14" s="325"/>
      <c r="D14" s="325"/>
      <c r="E14" s="325"/>
      <c r="F14" s="326" t="n">
        <f aca="false">SUM(C14:E14)</f>
        <v>0</v>
      </c>
      <c r="G14" s="327" t="e">
        <f aca="false">40%*B14</f>
        <v>#REF!</v>
      </c>
      <c r="H14" s="327" t="e">
        <f aca="false">MAX(0,F14-G14)</f>
        <v>#REF!</v>
      </c>
      <c r="I14" s="327" t="e">
        <f aca="false">20%*H14</f>
        <v>#REF!</v>
      </c>
      <c r="J14" s="328" t="e">
        <f aca="false">MIN(F14,G14+I14)</f>
        <v>#REF!</v>
      </c>
    </row>
    <row r="15" customFormat="false" ht="15" hidden="false" customHeight="false" outlineLevel="0" collapsed="false">
      <c r="A15" s="330" t="s">
        <v>165</v>
      </c>
      <c r="B15" s="331" t="e">
        <f aca="false">SUM(B3:B14)</f>
        <v>#REF!</v>
      </c>
      <c r="C15" s="332" t="n">
        <f aca="false">SUM(C3:C14)</f>
        <v>32337.69</v>
      </c>
      <c r="D15" s="332" t="n">
        <f aca="false">SUM(D3:D14)</f>
        <v>2713.64</v>
      </c>
      <c r="E15" s="332" t="n">
        <f aca="false">SUM(E3:E14)</f>
        <v>1486.84</v>
      </c>
      <c r="F15" s="332" t="n">
        <f aca="false">SUM(F3:F14)</f>
        <v>36538.17</v>
      </c>
      <c r="G15" s="328" t="e">
        <f aca="false">SUM(G3:G14)</f>
        <v>#REF!</v>
      </c>
      <c r="H15" s="328" t="e">
        <f aca="false">SUM(H3:H14)</f>
        <v>#REF!</v>
      </c>
      <c r="I15" s="328" t="e">
        <f aca="false">SUM(I3:I14)</f>
        <v>#REF!</v>
      </c>
      <c r="J15" s="328" t="e">
        <f aca="false">SUM(J3:J14)</f>
        <v>#REF!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</row>
    <row r="18" customFormat="false" ht="15" hidden="false" customHeight="true" outlineLevel="0" collapsed="false">
      <c r="A18" s="334" t="s">
        <v>181</v>
      </c>
      <c r="B18" s="335" t="s">
        <v>182</v>
      </c>
      <c r="C18" s="335"/>
      <c r="D18" s="335"/>
    </row>
    <row r="19" customFormat="false" ht="15" hidden="false" customHeight="false" outlineLevel="0" collapsed="false">
      <c r="A19" s="334"/>
      <c r="B19" s="336" t="s">
        <v>183</v>
      </c>
      <c r="C19" s="337" t="s">
        <v>184</v>
      </c>
      <c r="D19" s="338" t="s">
        <v>185</v>
      </c>
    </row>
    <row r="20" customFormat="false" ht="15" hidden="true" customHeight="false" outlineLevel="1" collapsed="false">
      <c r="A20" s="339" t="s">
        <v>186</v>
      </c>
      <c r="B20" s="340" t="n">
        <f aca="false">'Entrades '!B12+'Entrades '!D12</f>
        <v>1611.18</v>
      </c>
      <c r="C20" s="341" t="n">
        <f aca="false">B20/B111</f>
        <v>0.301071290425657</v>
      </c>
      <c r="D20" s="342" t="e">
        <f aca="false">J3*C20</f>
        <v>#REF!</v>
      </c>
    </row>
    <row r="21" customFormat="false" ht="15" hidden="true" customHeight="false" outlineLevel="1" collapsed="false">
      <c r="A21" s="339" t="s">
        <v>187</v>
      </c>
      <c r="B21" s="340" t="n">
        <f aca="false">'Entrades '!B11+'Entrades '!D11</f>
        <v>1366.08</v>
      </c>
      <c r="C21" s="341" t="n">
        <f aca="false">B21/B112</f>
        <v>0.267855672286208</v>
      </c>
      <c r="D21" s="342" t="e">
        <f aca="false">J4*C21</f>
        <v>#REF!</v>
      </c>
    </row>
    <row r="22" customFormat="false" ht="15" hidden="true" customHeight="false" outlineLevel="1" collapsed="false">
      <c r="A22" s="339" t="s">
        <v>188</v>
      </c>
      <c r="B22" s="340" t="n">
        <f aca="false">'Entrades '!B12+'Entrades '!D12</f>
        <v>1611.18</v>
      </c>
      <c r="C22" s="341" t="n">
        <f aca="false">B22/B113</f>
        <v>0.269445215582261</v>
      </c>
      <c r="D22" s="342" t="e">
        <f aca="false">J5*C22</f>
        <v>#REF!</v>
      </c>
    </row>
    <row r="23" customFormat="false" ht="15" hidden="true" customHeight="false" outlineLevel="1" collapsed="false">
      <c r="A23" s="339" t="s">
        <v>189</v>
      </c>
      <c r="B23" s="340" t="n">
        <f aca="false">'Entrades '!B13+'Entrades '!D13</f>
        <v>1900.22</v>
      </c>
      <c r="C23" s="341" t="n">
        <f aca="false">B23/B114</f>
        <v>0.260426831273915</v>
      </c>
      <c r="D23" s="342" t="e">
        <f aca="false">J6*C23</f>
        <v>#REF!</v>
      </c>
    </row>
    <row r="24" customFormat="false" ht="15" hidden="true" customHeight="false" outlineLevel="1" collapsed="false">
      <c r="A24" s="339" t="s">
        <v>190</v>
      </c>
      <c r="B24" s="340" t="n">
        <f aca="false">'Entrades '!B14+'Entrades '!D14</f>
        <v>2198.22</v>
      </c>
      <c r="C24" s="341" t="n">
        <f aca="false">B24/B115</f>
        <v>0.259432704132333</v>
      </c>
      <c r="D24" s="342" t="e">
        <f aca="false">J7*C24</f>
        <v>#REF!</v>
      </c>
    </row>
    <row r="25" customFormat="false" ht="15" hidden="true" customHeight="false" outlineLevel="1" collapsed="false">
      <c r="A25" s="339" t="s">
        <v>191</v>
      </c>
      <c r="B25" s="340" t="n">
        <f aca="false">'Entrades '!B15+'Entrades '!D15</f>
        <v>2308.62</v>
      </c>
      <c r="C25" s="341" t="n">
        <f aca="false">B25/B116</f>
        <v>0.250685181404763</v>
      </c>
      <c r="D25" s="342" t="e">
        <f aca="false">J8*C25</f>
        <v>#REF!</v>
      </c>
    </row>
    <row r="26" customFormat="false" ht="15" hidden="true" customHeight="false" outlineLevel="1" collapsed="false">
      <c r="A26" s="339" t="s">
        <v>192</v>
      </c>
      <c r="B26" s="340" t="n">
        <f aca="false">'Entrades '!B16+'Entrades '!D16</f>
        <v>2578.4</v>
      </c>
      <c r="C26" s="341" t="n">
        <f aca="false">B26/B117</f>
        <v>0.25671149626243</v>
      </c>
      <c r="D26" s="342" t="e">
        <f aca="false">J9*C26</f>
        <v>#REF!</v>
      </c>
    </row>
    <row r="27" customFormat="false" ht="15" hidden="true" customHeight="false" outlineLevel="1" collapsed="false">
      <c r="A27" s="339" t="s">
        <v>193</v>
      </c>
      <c r="B27" s="340" t="n">
        <f aca="false">'Entrades '!B17+'Entrades '!D17</f>
        <v>0</v>
      </c>
      <c r="C27" s="341" t="e">
        <f aca="false">B27/B118</f>
        <v>#DIV/0!</v>
      </c>
      <c r="D27" s="342" t="e">
        <f aca="false">J10*C27</f>
        <v>#DIV/0!</v>
      </c>
    </row>
    <row r="28" customFormat="false" ht="15" hidden="true" customHeight="false" outlineLevel="1" collapsed="false">
      <c r="A28" s="339" t="s">
        <v>194</v>
      </c>
      <c r="B28" s="340" t="n">
        <f aca="false">'Entrades '!B18+'Entrades '!D18</f>
        <v>0</v>
      </c>
      <c r="C28" s="341" t="e">
        <f aca="false">B28/B119</f>
        <v>#DIV/0!</v>
      </c>
      <c r="D28" s="342" t="e">
        <f aca="false">J11*C28</f>
        <v>#DIV/0!</v>
      </c>
    </row>
    <row r="29" customFormat="false" ht="15" hidden="true" customHeight="false" outlineLevel="1" collapsed="false">
      <c r="A29" s="339" t="s">
        <v>195</v>
      </c>
      <c r="B29" s="340" t="n">
        <f aca="false">'Entrades '!B19+'Entrades '!D19</f>
        <v>0</v>
      </c>
      <c r="C29" s="341" t="e">
        <f aca="false">B29/B120</f>
        <v>#DIV/0!</v>
      </c>
      <c r="D29" s="342" t="e">
        <f aca="false">J12*C29</f>
        <v>#DIV/0!</v>
      </c>
    </row>
    <row r="30" customFormat="false" ht="15" hidden="true" customHeight="false" outlineLevel="1" collapsed="false">
      <c r="A30" s="339" t="s">
        <v>196</v>
      </c>
      <c r="B30" s="340" t="n">
        <f aca="false">'Entrades '!B20+'Entrades '!D20</f>
        <v>0</v>
      </c>
      <c r="C30" s="341" t="e">
        <f aca="false">B30/B121</f>
        <v>#DIV/0!</v>
      </c>
      <c r="D30" s="342" t="e">
        <f aca="false">J13*C30</f>
        <v>#DIV/0!</v>
      </c>
    </row>
    <row r="31" customFormat="false" ht="15" hidden="true" customHeight="false" outlineLevel="1" collapsed="false">
      <c r="A31" s="339" t="s">
        <v>197</v>
      </c>
      <c r="B31" s="340" t="n">
        <f aca="false">'Entrades '!B21+'Entrades '!D21</f>
        <v>0</v>
      </c>
      <c r="C31" s="341" t="e">
        <f aca="false">B31/B122</f>
        <v>#DIV/0!</v>
      </c>
      <c r="D31" s="342" t="e">
        <f aca="false">J14*C31</f>
        <v>#DIV/0!</v>
      </c>
    </row>
    <row r="32" customFormat="false" ht="15" hidden="false" customHeight="false" outlineLevel="0" collapsed="false">
      <c r="A32" s="343" t="s">
        <v>24</v>
      </c>
      <c r="B32" s="344" t="n">
        <f aca="false">'Entrades '!B22+'Entrades '!D22</f>
        <v>13463.12</v>
      </c>
      <c r="C32" s="345" t="n">
        <f aca="false">B32/$B$123</f>
        <v>0.261652956391627</v>
      </c>
      <c r="D32" s="346" t="e">
        <f aca="false">$J$15*C32</f>
        <v>#REF!</v>
      </c>
    </row>
    <row r="33" customFormat="false" ht="15" hidden="true" customHeight="false" outlineLevel="1" collapsed="false">
      <c r="A33" s="339" t="s">
        <v>186</v>
      </c>
      <c r="B33" s="347" t="n">
        <f aca="false">'Entrades '!B25+'Entrades '!D25</f>
        <v>1263.06</v>
      </c>
      <c r="C33" s="341" t="n">
        <f aca="false">B33/B111</f>
        <v>0.236020248566287</v>
      </c>
      <c r="D33" s="348" t="e">
        <f aca="false">J3*C33</f>
        <v>#REF!</v>
      </c>
    </row>
    <row r="34" customFormat="false" ht="15" hidden="true" customHeight="false" outlineLevel="1" collapsed="false">
      <c r="A34" s="339" t="s">
        <v>187</v>
      </c>
      <c r="B34" s="347" t="n">
        <f aca="false">'Entrades '!B26+'Entrades '!D26</f>
        <v>1184.2</v>
      </c>
      <c r="C34" s="341" t="n">
        <f aca="false">B34/B112</f>
        <v>0.23219334674494</v>
      </c>
      <c r="D34" s="348" t="e">
        <f aca="false">J4*C34</f>
        <v>#REF!</v>
      </c>
    </row>
    <row r="35" customFormat="false" ht="15" hidden="true" customHeight="false" outlineLevel="1" collapsed="false">
      <c r="A35" s="339" t="s">
        <v>188</v>
      </c>
      <c r="B35" s="347" t="n">
        <f aca="false">'Entrades '!B27+'Entrades '!D27</f>
        <v>1418.24</v>
      </c>
      <c r="C35" s="341" t="n">
        <f aca="false">B35/B113</f>
        <v>0.23717895117081</v>
      </c>
      <c r="D35" s="348" t="e">
        <f aca="false">J5*C35</f>
        <v>#REF!</v>
      </c>
    </row>
    <row r="36" customFormat="false" ht="15" hidden="true" customHeight="false" outlineLevel="1" collapsed="false">
      <c r="A36" s="339" t="s">
        <v>189</v>
      </c>
      <c r="B36" s="347" t="n">
        <f aca="false">'Entrades '!B28+'Entrades '!D28</f>
        <v>1723.26</v>
      </c>
      <c r="C36" s="341" t="n">
        <f aca="false">B36/B114</f>
        <v>0.236174306796627</v>
      </c>
      <c r="D36" s="348" t="e">
        <f aca="false">J6*C36</f>
        <v>#REF!</v>
      </c>
    </row>
    <row r="37" customFormat="false" ht="15" hidden="true" customHeight="false" outlineLevel="1" collapsed="false">
      <c r="A37" s="339" t="s">
        <v>190</v>
      </c>
      <c r="B37" s="347" t="n">
        <f aca="false">'Entrades '!B29+'Entrades '!D29</f>
        <v>1960.08</v>
      </c>
      <c r="C37" s="341" t="n">
        <f aca="false">B37/B115</f>
        <v>0.231327553527719</v>
      </c>
      <c r="D37" s="348" t="e">
        <f aca="false">J7*C37</f>
        <v>#REF!</v>
      </c>
    </row>
    <row r="38" customFormat="false" ht="15" hidden="true" customHeight="false" outlineLevel="1" collapsed="false">
      <c r="A38" s="339" t="s">
        <v>191</v>
      </c>
      <c r="B38" s="347" t="n">
        <f aca="false">'Entrades '!B30+'Entrades '!D30</f>
        <v>2094.16</v>
      </c>
      <c r="C38" s="341" t="n">
        <f aca="false">B38/B116</f>
        <v>0.227397700570297</v>
      </c>
      <c r="D38" s="348" t="e">
        <f aca="false">J8*C38</f>
        <v>#REF!</v>
      </c>
    </row>
    <row r="39" customFormat="false" ht="15" hidden="true" customHeight="false" outlineLevel="1" collapsed="false">
      <c r="A39" s="339" t="s">
        <v>192</v>
      </c>
      <c r="B39" s="347" t="n">
        <f aca="false">'Entrades '!B31+'Entrades '!D31</f>
        <v>2245.98</v>
      </c>
      <c r="C39" s="341" t="n">
        <f aca="false">B39/B117</f>
        <v>0.223614988510508</v>
      </c>
      <c r="D39" s="348" t="e">
        <f aca="false">J9*C39</f>
        <v>#REF!</v>
      </c>
    </row>
    <row r="40" customFormat="false" ht="15" hidden="true" customHeight="false" outlineLevel="1" collapsed="false">
      <c r="A40" s="339" t="s">
        <v>193</v>
      </c>
      <c r="B40" s="347" t="n">
        <f aca="false">'Entrades '!B32+'Entrades '!D32</f>
        <v>0</v>
      </c>
      <c r="C40" s="341" t="e">
        <f aca="false">B40/B118</f>
        <v>#DIV/0!</v>
      </c>
      <c r="D40" s="348" t="e">
        <f aca="false">J10*C40</f>
        <v>#DIV/0!</v>
      </c>
    </row>
    <row r="41" customFormat="false" ht="15" hidden="true" customHeight="false" outlineLevel="1" collapsed="false">
      <c r="A41" s="339" t="s">
        <v>194</v>
      </c>
      <c r="B41" s="347" t="n">
        <f aca="false">'Entrades '!B33+'Entrades '!D33</f>
        <v>0</v>
      </c>
      <c r="C41" s="341" t="e">
        <f aca="false">B41/B119</f>
        <v>#DIV/0!</v>
      </c>
      <c r="D41" s="348" t="e">
        <f aca="false">J11*C41</f>
        <v>#DIV/0!</v>
      </c>
    </row>
    <row r="42" customFormat="false" ht="15" hidden="true" customHeight="false" outlineLevel="1" collapsed="false">
      <c r="A42" s="339" t="s">
        <v>195</v>
      </c>
      <c r="B42" s="347" t="n">
        <f aca="false">'Entrades '!B34+'Entrades '!D34</f>
        <v>0</v>
      </c>
      <c r="C42" s="341" t="e">
        <f aca="false">B42/B120</f>
        <v>#DIV/0!</v>
      </c>
      <c r="D42" s="348" t="e">
        <f aca="false">J12*C42</f>
        <v>#DIV/0!</v>
      </c>
    </row>
    <row r="43" customFormat="false" ht="15" hidden="true" customHeight="false" outlineLevel="1" collapsed="false">
      <c r="A43" s="339" t="s">
        <v>196</v>
      </c>
      <c r="B43" s="347" t="n">
        <f aca="false">'Entrades '!B35+'Entrades '!D35</f>
        <v>0</v>
      </c>
      <c r="C43" s="341" t="e">
        <f aca="false">B43/B121</f>
        <v>#DIV/0!</v>
      </c>
      <c r="D43" s="348" t="e">
        <f aca="false">J13*C43</f>
        <v>#DIV/0!</v>
      </c>
    </row>
    <row r="44" customFormat="false" ht="15" hidden="true" customHeight="false" outlineLevel="1" collapsed="false">
      <c r="A44" s="339" t="s">
        <v>197</v>
      </c>
      <c r="B44" s="347" t="n">
        <f aca="false">'Entrades '!B36+'Entrades '!D36</f>
        <v>0</v>
      </c>
      <c r="C44" s="341" t="e">
        <f aca="false">B44/B122</f>
        <v>#DIV/0!</v>
      </c>
      <c r="D44" s="348" t="e">
        <f aca="false">J14*C44</f>
        <v>#DIV/0!</v>
      </c>
    </row>
    <row r="45" customFormat="false" ht="15" hidden="false" customHeight="false" outlineLevel="0" collapsed="false">
      <c r="A45" s="343" t="s">
        <v>27</v>
      </c>
      <c r="B45" s="344" t="n">
        <f aca="false">'Entrades '!B37+'Entrades '!D37</f>
        <v>11888.98</v>
      </c>
      <c r="C45" s="345" t="n">
        <f aca="false">B45/$B$123</f>
        <v>0.231059870630354</v>
      </c>
      <c r="D45" s="346" t="e">
        <f aca="false">$J$15*C45</f>
        <v>#REF!</v>
      </c>
    </row>
    <row r="46" customFormat="false" ht="15" hidden="true" customHeight="false" outlineLevel="1" collapsed="false">
      <c r="A46" s="349" t="s">
        <v>186</v>
      </c>
      <c r="B46" s="347" t="n">
        <f aca="false">'Entrades '!B40+'Entrades '!D40</f>
        <v>955.5</v>
      </c>
      <c r="C46" s="341" t="n">
        <f aca="false">B46/B111</f>
        <v>0.178548404276192</v>
      </c>
      <c r="D46" s="348" t="e">
        <f aca="false">J3*C46</f>
        <v>#REF!</v>
      </c>
    </row>
    <row r="47" customFormat="false" ht="15" hidden="true" customHeight="false" outlineLevel="1" collapsed="false">
      <c r="A47" s="349" t="s">
        <v>187</v>
      </c>
      <c r="B47" s="347" t="n">
        <f aca="false">'Entrades '!B41+'Entrades '!D41</f>
        <v>992.12</v>
      </c>
      <c r="C47" s="341" t="n">
        <f aca="false">B47/B112</f>
        <v>0.194531044732807</v>
      </c>
      <c r="D47" s="348" t="e">
        <f aca="false">J4*C47</f>
        <v>#REF!</v>
      </c>
    </row>
    <row r="48" customFormat="false" ht="15" hidden="true" customHeight="false" outlineLevel="1" collapsed="false">
      <c r="A48" s="349" t="s">
        <v>188</v>
      </c>
      <c r="B48" s="347" t="n">
        <f aca="false">'Entrades '!B42+'Entrades '!D42</f>
        <v>1136.54</v>
      </c>
      <c r="C48" s="341" t="n">
        <f aca="false">B48/B113</f>
        <v>0.190068934146317</v>
      </c>
      <c r="D48" s="348" t="e">
        <f aca="false">J5*C48</f>
        <v>#REF!</v>
      </c>
    </row>
    <row r="49" customFormat="false" ht="15" hidden="true" customHeight="false" outlineLevel="1" collapsed="false">
      <c r="A49" s="349" t="s">
        <v>189</v>
      </c>
      <c r="B49" s="347" t="n">
        <f aca="false">'Entrades '!B43+'Entrades '!D43</f>
        <v>1508.58</v>
      </c>
      <c r="C49" s="341" t="n">
        <f aca="false">B49/B114</f>
        <v>0.206752222965343</v>
      </c>
      <c r="D49" s="348" t="e">
        <f aca="false">J6*C49</f>
        <v>#REF!</v>
      </c>
    </row>
    <row r="50" customFormat="false" ht="15" hidden="true" customHeight="false" outlineLevel="1" collapsed="false">
      <c r="A50" s="349" t="s">
        <v>190</v>
      </c>
      <c r="B50" s="347" t="n">
        <f aca="false">'Entrades '!B44+'Entrades '!D44</f>
        <v>1768.1</v>
      </c>
      <c r="C50" s="341" t="n">
        <f aca="false">B50/B115</f>
        <v>0.208670180498939</v>
      </c>
      <c r="D50" s="348" t="e">
        <f aca="false">J7*C50</f>
        <v>#REF!</v>
      </c>
    </row>
    <row r="51" customFormat="false" ht="15" hidden="true" customHeight="false" outlineLevel="1" collapsed="false">
      <c r="A51" s="349" t="s">
        <v>191</v>
      </c>
      <c r="B51" s="347" t="n">
        <f aca="false">'Entrades '!B45+'Entrades '!D45</f>
        <v>1972.68</v>
      </c>
      <c r="C51" s="341" t="n">
        <f aca="false">B51/B116</f>
        <v>0.21420660119619</v>
      </c>
      <c r="D51" s="348" t="e">
        <f aca="false">J8*C51</f>
        <v>#REF!</v>
      </c>
    </row>
    <row r="52" customFormat="false" ht="15" hidden="true" customHeight="false" outlineLevel="1" collapsed="false">
      <c r="A52" s="349" t="s">
        <v>192</v>
      </c>
      <c r="B52" s="347" t="n">
        <f aca="false">'Entrades '!B46+'Entrades '!D46</f>
        <v>2190.1</v>
      </c>
      <c r="C52" s="341" t="n">
        <f aca="false">B52/B117</f>
        <v>0.21805144584407</v>
      </c>
      <c r="D52" s="348" t="e">
        <f aca="false">J9*C52</f>
        <v>#REF!</v>
      </c>
    </row>
    <row r="53" customFormat="false" ht="15" hidden="true" customHeight="false" outlineLevel="1" collapsed="false">
      <c r="A53" s="349" t="s">
        <v>193</v>
      </c>
      <c r="B53" s="347" t="n">
        <f aca="false">'Entrades '!B47+'Entrades '!D47</f>
        <v>0</v>
      </c>
      <c r="C53" s="341" t="e">
        <f aca="false">B53/B118</f>
        <v>#DIV/0!</v>
      </c>
      <c r="D53" s="348" t="e">
        <f aca="false">J10*C53</f>
        <v>#DIV/0!</v>
      </c>
    </row>
    <row r="54" customFormat="false" ht="15" hidden="true" customHeight="false" outlineLevel="1" collapsed="false">
      <c r="A54" s="349" t="s">
        <v>194</v>
      </c>
      <c r="B54" s="347" t="n">
        <f aca="false">'Entrades '!B48+'Entrades '!D48</f>
        <v>0</v>
      </c>
      <c r="C54" s="341" t="e">
        <f aca="false">B54/B119</f>
        <v>#DIV/0!</v>
      </c>
      <c r="D54" s="348" t="e">
        <f aca="false">J11*C54</f>
        <v>#DIV/0!</v>
      </c>
    </row>
    <row r="55" customFormat="false" ht="15" hidden="true" customHeight="false" outlineLevel="1" collapsed="false">
      <c r="A55" s="349" t="s">
        <v>195</v>
      </c>
      <c r="B55" s="347" t="n">
        <f aca="false">'Entrades '!B49+'Entrades '!D49</f>
        <v>0</v>
      </c>
      <c r="C55" s="341" t="e">
        <f aca="false">B55/B120</f>
        <v>#DIV/0!</v>
      </c>
      <c r="D55" s="348" t="e">
        <f aca="false">J12*C55</f>
        <v>#DIV/0!</v>
      </c>
    </row>
    <row r="56" customFormat="false" ht="15" hidden="true" customHeight="false" outlineLevel="1" collapsed="false">
      <c r="A56" s="349" t="s">
        <v>196</v>
      </c>
      <c r="B56" s="347" t="n">
        <f aca="false">'Entrades '!B50+'Entrades '!D50</f>
        <v>0</v>
      </c>
      <c r="C56" s="341" t="e">
        <f aca="false">B56/B121</f>
        <v>#DIV/0!</v>
      </c>
      <c r="D56" s="348" t="e">
        <f aca="false">J13*C56</f>
        <v>#DIV/0!</v>
      </c>
    </row>
    <row r="57" customFormat="false" ht="15" hidden="true" customHeight="false" outlineLevel="1" collapsed="false">
      <c r="A57" s="349" t="s">
        <v>197</v>
      </c>
      <c r="B57" s="347" t="n">
        <f aca="false">'Entrades '!B51+'Entrades '!D51</f>
        <v>0</v>
      </c>
      <c r="C57" s="341" t="e">
        <f aca="false">B57/B122</f>
        <v>#DIV/0!</v>
      </c>
      <c r="D57" s="348" t="e">
        <f aca="false">J14*C57</f>
        <v>#DIV/0!</v>
      </c>
    </row>
    <row r="58" customFormat="false" ht="15" hidden="false" customHeight="false" outlineLevel="0" collapsed="false">
      <c r="A58" s="343" t="s">
        <v>28</v>
      </c>
      <c r="B58" s="344" t="n">
        <f aca="false">'Entrades '!B52+'Entrades '!D52</f>
        <v>10523.62</v>
      </c>
      <c r="C58" s="345" t="n">
        <f aca="false">B58/$B$123</f>
        <v>0.204524381045557</v>
      </c>
      <c r="D58" s="346" t="e">
        <f aca="false">$J$15*C58</f>
        <v>#REF!</v>
      </c>
    </row>
    <row r="59" customFormat="false" ht="15" hidden="true" customHeight="false" outlineLevel="1" collapsed="false">
      <c r="A59" s="349" t="s">
        <v>186</v>
      </c>
      <c r="B59" s="347" t="n">
        <f aca="false">'Entrades '!B55+'Entrades '!D55</f>
        <v>779.44</v>
      </c>
      <c r="C59" s="341" t="n">
        <f aca="false">B59/B111</f>
        <v>0.145649155655715</v>
      </c>
      <c r="D59" s="348" t="e">
        <f aca="false">J3*C59</f>
        <v>#REF!</v>
      </c>
    </row>
    <row r="60" customFormat="false" ht="15" hidden="true" customHeight="false" outlineLevel="1" collapsed="false">
      <c r="A60" s="349" t="s">
        <v>187</v>
      </c>
      <c r="B60" s="347" t="n">
        <f aca="false">'Entrades '!B56+'Entrades '!D56</f>
        <v>777.76</v>
      </c>
      <c r="C60" s="341" t="n">
        <f aca="false">B60/B112</f>
        <v>0.152500166664706</v>
      </c>
      <c r="D60" s="348" t="e">
        <f aca="false">J4*C60</f>
        <v>#REF!</v>
      </c>
    </row>
    <row r="61" customFormat="false" ht="15" hidden="true" customHeight="false" outlineLevel="1" collapsed="false">
      <c r="A61" s="349" t="s">
        <v>188</v>
      </c>
      <c r="B61" s="347" t="n">
        <f aca="false">'Entrades '!B57+'Entrades '!D57</f>
        <v>916.6</v>
      </c>
      <c r="C61" s="341" t="n">
        <f aca="false">B61/B113</f>
        <v>0.153287332639867</v>
      </c>
      <c r="D61" s="348" t="e">
        <f aca="false">J5*C61</f>
        <v>#REF!</v>
      </c>
    </row>
    <row r="62" customFormat="false" ht="15" hidden="true" customHeight="false" outlineLevel="1" collapsed="false">
      <c r="A62" s="349" t="s">
        <v>189</v>
      </c>
      <c r="B62" s="347" t="n">
        <f aca="false">'Entrades '!B58+'Entrades '!D58</f>
        <v>1088.66</v>
      </c>
      <c r="C62" s="341" t="n">
        <f aca="false">B62/B114</f>
        <v>0.149201815650115</v>
      </c>
      <c r="D62" s="348" t="e">
        <f aca="false">J6*C62</f>
        <v>#REF!</v>
      </c>
    </row>
    <row r="63" customFormat="false" ht="15" hidden="true" customHeight="false" outlineLevel="1" collapsed="false">
      <c r="A63" s="349" t="s">
        <v>190</v>
      </c>
      <c r="B63" s="347" t="n">
        <f aca="false">'Entrades '!B59+'Entrades '!D59</f>
        <v>1296.7</v>
      </c>
      <c r="C63" s="341" t="n">
        <f aca="false">B63/B115</f>
        <v>0.153035814180744</v>
      </c>
      <c r="D63" s="348" t="e">
        <f aca="false">J7*C63</f>
        <v>#REF!</v>
      </c>
    </row>
    <row r="64" customFormat="false" ht="15" hidden="true" customHeight="false" outlineLevel="1" collapsed="false">
      <c r="A64" s="349" t="s">
        <v>191</v>
      </c>
      <c r="B64" s="347" t="n">
        <f aca="false">'Entrades '!B60+'Entrades '!D60</f>
        <v>1425.16</v>
      </c>
      <c r="C64" s="341" t="n">
        <f aca="false">B64/B116</f>
        <v>0.154753269542329</v>
      </c>
      <c r="D64" s="348" t="e">
        <f aca="false">J8*C64</f>
        <v>#REF!</v>
      </c>
    </row>
    <row r="65" customFormat="false" ht="15" hidden="true" customHeight="false" outlineLevel="1" collapsed="false">
      <c r="A65" s="349" t="s">
        <v>192</v>
      </c>
      <c r="B65" s="347" t="n">
        <f aca="false">'Entrades '!B61+'Entrades '!D61</f>
        <v>1517.52</v>
      </c>
      <c r="C65" s="341" t="n">
        <f aca="false">B65/B117</f>
        <v>0.151087817952282</v>
      </c>
      <c r="D65" s="348" t="e">
        <f aca="false">J9*C65</f>
        <v>#REF!</v>
      </c>
    </row>
    <row r="66" customFormat="false" ht="15" hidden="true" customHeight="false" outlineLevel="1" collapsed="false">
      <c r="A66" s="349" t="s">
        <v>193</v>
      </c>
      <c r="B66" s="347" t="n">
        <f aca="false">'Entrades '!B62+'Entrades '!D62</f>
        <v>0</v>
      </c>
      <c r="C66" s="341" t="e">
        <f aca="false">B66/B118</f>
        <v>#DIV/0!</v>
      </c>
      <c r="D66" s="348" t="e">
        <f aca="false">J10*C66</f>
        <v>#DIV/0!</v>
      </c>
    </row>
    <row r="67" customFormat="false" ht="15" hidden="true" customHeight="false" outlineLevel="1" collapsed="false">
      <c r="A67" s="349" t="s">
        <v>194</v>
      </c>
      <c r="B67" s="347" t="n">
        <f aca="false">'Entrades '!B63+'Entrades '!D63</f>
        <v>0</v>
      </c>
      <c r="C67" s="341" t="e">
        <f aca="false">B67/B119</f>
        <v>#DIV/0!</v>
      </c>
      <c r="D67" s="348" t="e">
        <f aca="false">J11*C67</f>
        <v>#DIV/0!</v>
      </c>
    </row>
    <row r="68" customFormat="false" ht="15" hidden="true" customHeight="false" outlineLevel="1" collapsed="false">
      <c r="A68" s="349" t="s">
        <v>195</v>
      </c>
      <c r="B68" s="347" t="n">
        <f aca="false">'Entrades '!B64+'Entrades '!D64</f>
        <v>0</v>
      </c>
      <c r="C68" s="341" t="e">
        <f aca="false">B68/B120</f>
        <v>#DIV/0!</v>
      </c>
      <c r="D68" s="348" t="e">
        <f aca="false">J12*C68</f>
        <v>#DIV/0!</v>
      </c>
    </row>
    <row r="69" customFormat="false" ht="15" hidden="true" customHeight="false" outlineLevel="1" collapsed="false">
      <c r="A69" s="349" t="s">
        <v>196</v>
      </c>
      <c r="B69" s="347" t="n">
        <f aca="false">'Entrades '!B65+'Entrades '!D65</f>
        <v>0</v>
      </c>
      <c r="C69" s="341" t="e">
        <f aca="false">B69/B121</f>
        <v>#DIV/0!</v>
      </c>
      <c r="D69" s="348" t="e">
        <f aca="false">J13*C69</f>
        <v>#DIV/0!</v>
      </c>
    </row>
    <row r="70" customFormat="false" ht="15" hidden="true" customHeight="false" outlineLevel="1" collapsed="false">
      <c r="A70" s="349" t="s">
        <v>197</v>
      </c>
      <c r="B70" s="347" t="n">
        <f aca="false">'Entrades '!B66+'Entrades '!D66</f>
        <v>0</v>
      </c>
      <c r="C70" s="341" t="e">
        <f aca="false">B70/B122</f>
        <v>#DIV/0!</v>
      </c>
      <c r="D70" s="348" t="e">
        <f aca="false">J14*C70</f>
        <v>#DIV/0!</v>
      </c>
    </row>
    <row r="71" customFormat="false" ht="15" hidden="false" customHeight="false" outlineLevel="0" collapsed="false">
      <c r="A71" s="343" t="s">
        <v>29</v>
      </c>
      <c r="B71" s="344" t="n">
        <f aca="false">'Entrades '!B67+'Entrades '!D67</f>
        <v>7801.84</v>
      </c>
      <c r="C71" s="345" t="n">
        <f aca="false">B71/$B$123</f>
        <v>0.151627148929405</v>
      </c>
      <c r="D71" s="346" t="e">
        <f aca="false">$J$15*C71</f>
        <v>#REF!</v>
      </c>
    </row>
    <row r="72" customFormat="false" ht="15" hidden="true" customHeight="false" outlineLevel="1" collapsed="false">
      <c r="A72" s="349" t="s">
        <v>186</v>
      </c>
      <c r="B72" s="347" t="n">
        <f aca="false">'Entrades '!B70+'Entrades '!D70</f>
        <v>172.52</v>
      </c>
      <c r="C72" s="341" t="n">
        <f aca="false">B72/B111</f>
        <v>0.0322377506077747</v>
      </c>
      <c r="D72" s="348" t="e">
        <f aca="false">J3*C72</f>
        <v>#REF!</v>
      </c>
    </row>
    <row r="73" customFormat="false" ht="15" hidden="true" customHeight="false" outlineLevel="1" collapsed="false">
      <c r="A73" s="349" t="s">
        <v>187</v>
      </c>
      <c r="B73" s="347" t="n">
        <f aca="false">'Entrades '!B71+'Entrades '!D71</f>
        <v>166.46</v>
      </c>
      <c r="C73" s="341" t="n">
        <f aca="false">B73/B112</f>
        <v>0.0326388317000192</v>
      </c>
      <c r="D73" s="348" t="e">
        <f aca="false">J4*C73</f>
        <v>#REF!</v>
      </c>
    </row>
    <row r="74" customFormat="false" ht="15" hidden="true" customHeight="false" outlineLevel="1" collapsed="false">
      <c r="A74" s="349" t="s">
        <v>188</v>
      </c>
      <c r="B74" s="347" t="n">
        <f aca="false">'Entrades '!B72+'Entrades '!D72</f>
        <v>210.94</v>
      </c>
      <c r="C74" s="341" t="n">
        <f aca="false">B74/B113</f>
        <v>0.0352764891414505</v>
      </c>
      <c r="D74" s="348" t="e">
        <f aca="false">J5*C74</f>
        <v>#REF!</v>
      </c>
    </row>
    <row r="75" customFormat="false" ht="15" hidden="true" customHeight="false" outlineLevel="1" collapsed="false">
      <c r="A75" s="349" t="s">
        <v>189</v>
      </c>
      <c r="B75" s="347" t="n">
        <f aca="false">'Entrades '!B73+'Entrades '!D73</f>
        <v>269.22</v>
      </c>
      <c r="C75" s="341" t="n">
        <f aca="false">B75/B114</f>
        <v>0.0368968390584056</v>
      </c>
      <c r="D75" s="348" t="e">
        <f aca="false">J6*C75</f>
        <v>#REF!</v>
      </c>
    </row>
    <row r="76" customFormat="false" ht="15" hidden="true" customHeight="false" outlineLevel="1" collapsed="false">
      <c r="A76" s="349" t="s">
        <v>190</v>
      </c>
      <c r="B76" s="347" t="n">
        <f aca="false">'Entrades '!B74+'Entrades '!D74</f>
        <v>322.46</v>
      </c>
      <c r="C76" s="341" t="n">
        <f aca="false">B76/B115</f>
        <v>0.0380565501972105</v>
      </c>
      <c r="D76" s="348" t="e">
        <f aca="false">J7*C76</f>
        <v>#REF!</v>
      </c>
    </row>
    <row r="77" customFormat="false" ht="15" hidden="true" customHeight="false" outlineLevel="1" collapsed="false">
      <c r="A77" s="349" t="s">
        <v>191</v>
      </c>
      <c r="B77" s="347" t="n">
        <f aca="false">'Entrades '!B75+'Entrades '!D75</f>
        <v>345.46</v>
      </c>
      <c r="C77" s="341" t="n">
        <f aca="false">B77/B116</f>
        <v>0.0375123245783583</v>
      </c>
      <c r="D77" s="348" t="e">
        <f aca="false">J8*C77</f>
        <v>#REF!</v>
      </c>
    </row>
    <row r="78" customFormat="false" ht="15" hidden="true" customHeight="false" outlineLevel="1" collapsed="false">
      <c r="A78" s="349" t="s">
        <v>192</v>
      </c>
      <c r="B78" s="347" t="n">
        <f aca="false">'Entrades '!B76+'Entrades '!D76</f>
        <v>374.96</v>
      </c>
      <c r="C78" s="341" t="n">
        <f aca="false">B78/B117</f>
        <v>0.0373318890158862</v>
      </c>
      <c r="D78" s="348" t="e">
        <f aca="false">J9*C78</f>
        <v>#REF!</v>
      </c>
    </row>
    <row r="79" customFormat="false" ht="15" hidden="true" customHeight="false" outlineLevel="1" collapsed="false">
      <c r="A79" s="349" t="s">
        <v>193</v>
      </c>
      <c r="B79" s="347" t="n">
        <f aca="false">'Entrades '!B77+'Entrades '!D77</f>
        <v>0</v>
      </c>
      <c r="C79" s="341" t="e">
        <f aca="false">B79/B118</f>
        <v>#DIV/0!</v>
      </c>
      <c r="D79" s="348" t="e">
        <f aca="false">J10*C79</f>
        <v>#DIV/0!</v>
      </c>
    </row>
    <row r="80" customFormat="false" ht="15" hidden="true" customHeight="false" outlineLevel="1" collapsed="false">
      <c r="A80" s="349" t="s">
        <v>194</v>
      </c>
      <c r="B80" s="347" t="n">
        <f aca="false">'Entrades '!B78+'Entrades '!D78</f>
        <v>0</v>
      </c>
      <c r="C80" s="341" t="e">
        <f aca="false">B80/B119</f>
        <v>#DIV/0!</v>
      </c>
      <c r="D80" s="348" t="e">
        <f aca="false">J11*C80</f>
        <v>#DIV/0!</v>
      </c>
    </row>
    <row r="81" customFormat="false" ht="15" hidden="true" customHeight="false" outlineLevel="1" collapsed="false">
      <c r="A81" s="349" t="s">
        <v>195</v>
      </c>
      <c r="B81" s="347" t="n">
        <f aca="false">'Entrades '!B79+'Entrades '!D79</f>
        <v>0</v>
      </c>
      <c r="C81" s="341" t="e">
        <f aca="false">B81/B120</f>
        <v>#DIV/0!</v>
      </c>
      <c r="D81" s="348" t="e">
        <f aca="false">J12*C81</f>
        <v>#DIV/0!</v>
      </c>
    </row>
    <row r="82" customFormat="false" ht="15" hidden="true" customHeight="false" outlineLevel="1" collapsed="false">
      <c r="A82" s="349" t="s">
        <v>196</v>
      </c>
      <c r="B82" s="347" t="n">
        <f aca="false">'Entrades '!B80+'Entrades '!D80</f>
        <v>0</v>
      </c>
      <c r="C82" s="341" t="e">
        <f aca="false">B82/B121</f>
        <v>#DIV/0!</v>
      </c>
      <c r="D82" s="348" t="e">
        <f aca="false">J13*C82</f>
        <v>#DIV/0!</v>
      </c>
    </row>
    <row r="83" customFormat="false" ht="15" hidden="true" customHeight="false" outlineLevel="1" collapsed="false">
      <c r="A83" s="349" t="s">
        <v>197</v>
      </c>
      <c r="B83" s="347" t="n">
        <f aca="false">'Entrades '!B81+'Entrades '!D81</f>
        <v>0</v>
      </c>
      <c r="C83" s="341" t="e">
        <f aca="false">B83/B122</f>
        <v>#DIV/0!</v>
      </c>
      <c r="D83" s="348" t="e">
        <f aca="false">J14*C83</f>
        <v>#DIV/0!</v>
      </c>
    </row>
    <row r="84" customFormat="false" ht="15" hidden="false" customHeight="false" outlineLevel="0" collapsed="false">
      <c r="A84" s="343" t="s">
        <v>30</v>
      </c>
      <c r="B84" s="344" t="n">
        <f aca="false">'Entrades '!B82+'Entrades '!D82</f>
        <v>1862.02</v>
      </c>
      <c r="C84" s="345" t="n">
        <f aca="false">B84/$B$123</f>
        <v>0.0361879740996395</v>
      </c>
      <c r="D84" s="346" t="e">
        <f aca="false">$J$15*C84</f>
        <v>#REF!</v>
      </c>
    </row>
    <row r="85" customFormat="false" ht="15" hidden="true" customHeight="false" outlineLevel="1" collapsed="false">
      <c r="A85" s="349" t="s">
        <v>186</v>
      </c>
      <c r="B85" s="347" t="n">
        <f aca="false">'Entrades '!B100+'Entrades '!D100</f>
        <v>410.69</v>
      </c>
      <c r="C85" s="341" t="n">
        <f aca="false">B85/B111</f>
        <v>0.0767431126658183</v>
      </c>
      <c r="D85" s="348" t="e">
        <f aca="false">J3*C85</f>
        <v>#REF!</v>
      </c>
    </row>
    <row r="86" customFormat="false" ht="15" hidden="true" customHeight="false" outlineLevel="1" collapsed="false">
      <c r="A86" s="349" t="s">
        <v>187</v>
      </c>
      <c r="B86" s="347" t="n">
        <f aca="false">'Entrades '!B101+'Entrades '!D101</f>
        <v>421.84</v>
      </c>
      <c r="C86" s="341" t="n">
        <f aca="false">B86/B112</f>
        <v>0.0827127523989914</v>
      </c>
      <c r="D86" s="348" t="e">
        <f aca="false">J4*C86</f>
        <v>#REF!</v>
      </c>
    </row>
    <row r="87" customFormat="false" ht="15" hidden="true" customHeight="false" outlineLevel="1" collapsed="false">
      <c r="A87" s="349" t="s">
        <v>188</v>
      </c>
      <c r="B87" s="347" t="n">
        <f aca="false">'Entrades '!B102+'Entrades '!D102</f>
        <v>470.22</v>
      </c>
      <c r="C87" s="341" t="n">
        <f aca="false">B87/B113</f>
        <v>0.078637104030022</v>
      </c>
      <c r="D87" s="348" t="e">
        <f aca="false">J5*C87</f>
        <v>#REF!</v>
      </c>
    </row>
    <row r="88" customFormat="false" ht="15" hidden="true" customHeight="false" outlineLevel="1" collapsed="false">
      <c r="A88" s="349" t="s">
        <v>189</v>
      </c>
      <c r="B88" s="347" t="n">
        <f aca="false">'Entrades '!B103+'Entrades '!D103</f>
        <v>589.14</v>
      </c>
      <c r="C88" s="341" t="n">
        <f aca="false">B88/B114</f>
        <v>0.0807421579484031</v>
      </c>
      <c r="D88" s="348" t="e">
        <f aca="false">J6*C88</f>
        <v>#REF!</v>
      </c>
    </row>
    <row r="89" customFormat="false" ht="15" hidden="true" customHeight="false" outlineLevel="1" collapsed="false">
      <c r="A89" s="349" t="s">
        <v>190</v>
      </c>
      <c r="B89" s="347" t="n">
        <f aca="false">'Entrades '!B104+'Entrades '!D104</f>
        <v>729.52</v>
      </c>
      <c r="C89" s="341" t="n">
        <f aca="false">B89/B115</f>
        <v>0.0860975454315853</v>
      </c>
      <c r="D89" s="348" t="e">
        <f aca="false">J7*C89</f>
        <v>#REF!</v>
      </c>
    </row>
    <row r="90" customFormat="false" ht="15" hidden="true" customHeight="false" outlineLevel="1" collapsed="false">
      <c r="A90" s="349" t="s">
        <v>191</v>
      </c>
      <c r="B90" s="347" t="n">
        <f aca="false">'Entrades '!B105+'Entrades '!D105</f>
        <v>882.7</v>
      </c>
      <c r="C90" s="341" t="n">
        <f aca="false">B90/B116</f>
        <v>0.0958493860514006</v>
      </c>
      <c r="D90" s="348" t="e">
        <f aca="false">J8*C90</f>
        <v>#REF!</v>
      </c>
    </row>
    <row r="91" customFormat="false" ht="15" hidden="true" customHeight="false" outlineLevel="1" collapsed="false">
      <c r="A91" s="349" t="s">
        <v>192</v>
      </c>
      <c r="B91" s="347" t="n">
        <f aca="false">'Entrades '!B106+'Entrades '!D106</f>
        <v>966.22</v>
      </c>
      <c r="C91" s="341" t="n">
        <f aca="false">B91/B117</f>
        <v>0.0961991087180754</v>
      </c>
      <c r="D91" s="348" t="e">
        <f aca="false">J9*C91</f>
        <v>#REF!</v>
      </c>
    </row>
    <row r="92" customFormat="false" ht="15" hidden="true" customHeight="false" outlineLevel="1" collapsed="false">
      <c r="A92" s="349" t="s">
        <v>193</v>
      </c>
      <c r="B92" s="347" t="n">
        <f aca="false">'Entrades '!B107+'Entrades '!D107</f>
        <v>0</v>
      </c>
      <c r="C92" s="341" t="e">
        <f aca="false">B92/B118</f>
        <v>#DIV/0!</v>
      </c>
      <c r="D92" s="348" t="e">
        <f aca="false">J10*C92</f>
        <v>#DIV/0!</v>
      </c>
    </row>
    <row r="93" customFormat="false" ht="15" hidden="true" customHeight="false" outlineLevel="1" collapsed="false">
      <c r="A93" s="349" t="s">
        <v>194</v>
      </c>
      <c r="B93" s="347" t="n">
        <f aca="false">'Entrades '!B108+'Entrades '!D108</f>
        <v>0</v>
      </c>
      <c r="C93" s="341" t="e">
        <f aca="false">B93/B119</f>
        <v>#DIV/0!</v>
      </c>
      <c r="D93" s="348" t="e">
        <f aca="false">J11*C93</f>
        <v>#DIV/0!</v>
      </c>
    </row>
    <row r="94" customFormat="false" ht="15" hidden="true" customHeight="false" outlineLevel="1" collapsed="false">
      <c r="A94" s="349" t="s">
        <v>195</v>
      </c>
      <c r="B94" s="347" t="n">
        <f aca="false">'Entrades '!B109+'Entrades '!D109</f>
        <v>0</v>
      </c>
      <c r="C94" s="341" t="e">
        <f aca="false">B94/B120</f>
        <v>#DIV/0!</v>
      </c>
      <c r="D94" s="348" t="e">
        <f aca="false">J12*C94</f>
        <v>#DIV/0!</v>
      </c>
    </row>
    <row r="95" customFormat="false" ht="15" hidden="true" customHeight="false" outlineLevel="1" collapsed="false">
      <c r="A95" s="349" t="s">
        <v>196</v>
      </c>
      <c r="B95" s="347" t="n">
        <f aca="false">'Entrades '!B110+'Entrades '!D110</f>
        <v>0</v>
      </c>
      <c r="C95" s="341" t="e">
        <f aca="false">B95/B121</f>
        <v>#DIV/0!</v>
      </c>
      <c r="D95" s="348" t="e">
        <f aca="false">J13*C95</f>
        <v>#DIV/0!</v>
      </c>
    </row>
    <row r="96" customFormat="false" ht="15" hidden="true" customHeight="false" outlineLevel="1" collapsed="false">
      <c r="A96" s="349" t="s">
        <v>197</v>
      </c>
      <c r="B96" s="347" t="n">
        <f aca="false">'Entrades '!B111+'Entrades '!D111</f>
        <v>0</v>
      </c>
      <c r="C96" s="341" t="e">
        <f aca="false">B96/B122</f>
        <v>#DIV/0!</v>
      </c>
      <c r="D96" s="348" t="e">
        <f aca="false">J14*C96</f>
        <v>#DIV/0!</v>
      </c>
    </row>
    <row r="97" customFormat="false" ht="15" hidden="false" customHeight="false" outlineLevel="0" collapsed="false">
      <c r="A97" s="343" t="s">
        <v>111</v>
      </c>
      <c r="B97" s="344" t="n">
        <f aca="false">'Entrades '!B112+'Entrades '!D112</f>
        <v>4470.33</v>
      </c>
      <c r="C97" s="345" t="n">
        <f aca="false">B97/$B$123</f>
        <v>0.0868799402030275</v>
      </c>
      <c r="D97" s="346" t="e">
        <f aca="false">$J$15*C97</f>
        <v>#REF!</v>
      </c>
    </row>
    <row r="98" customFormat="false" ht="15" hidden="true" customHeight="false" outlineLevel="1" collapsed="false">
      <c r="A98" s="349" t="s">
        <v>186</v>
      </c>
      <c r="B98" s="347" t="n">
        <f aca="false">'Entrades '!B85+'Entrades '!D85</f>
        <v>159.1</v>
      </c>
      <c r="C98" s="341" t="n">
        <f aca="false">B98/B111</f>
        <v>0.0297300378025559</v>
      </c>
      <c r="D98" s="348" t="e">
        <f aca="false">J3*C98</f>
        <v>#REF!</v>
      </c>
    </row>
    <row r="99" customFormat="false" ht="15" hidden="true" customHeight="false" outlineLevel="1" collapsed="false">
      <c r="A99" s="349" t="s">
        <v>187</v>
      </c>
      <c r="B99" s="347" t="n">
        <f aca="false">'Entrades '!B86+'Entrades '!D86</f>
        <v>191.6</v>
      </c>
      <c r="C99" s="341" t="n">
        <f aca="false">B99/B112</f>
        <v>0.0375681854723278</v>
      </c>
      <c r="D99" s="348" t="e">
        <f aca="false">J4*C99</f>
        <v>#REF!</v>
      </c>
    </row>
    <row r="100" customFormat="false" ht="15" hidden="true" customHeight="false" outlineLevel="1" collapsed="false">
      <c r="A100" s="349" t="s">
        <v>188</v>
      </c>
      <c r="B100" s="347" t="n">
        <f aca="false">'Entrades '!B87+'Entrades '!D87</f>
        <v>215.9</v>
      </c>
      <c r="C100" s="341" t="n">
        <f aca="false">B100/B113</f>
        <v>0.0361059732892726</v>
      </c>
      <c r="D100" s="348" t="e">
        <f aca="false">J5*C100</f>
        <v>#REF!</v>
      </c>
    </row>
    <row r="101" customFormat="false" ht="15" hidden="true" customHeight="false" outlineLevel="1" collapsed="false">
      <c r="A101" s="349" t="s">
        <v>189</v>
      </c>
      <c r="B101" s="347" t="n">
        <f aca="false">'Entrades '!B88+'Entrades '!D88</f>
        <v>217.48</v>
      </c>
      <c r="C101" s="341" t="n">
        <f aca="false">B101/B114</f>
        <v>0.0298058263071913</v>
      </c>
      <c r="D101" s="348" t="e">
        <f aca="false">J6*C101</f>
        <v>#REF!</v>
      </c>
    </row>
    <row r="102" customFormat="false" ht="15" hidden="true" customHeight="false" outlineLevel="1" collapsed="false">
      <c r="A102" s="349" t="s">
        <v>190</v>
      </c>
      <c r="B102" s="347" t="n">
        <f aca="false">'Entrades '!B89+'Entrades '!D89</f>
        <v>198.1</v>
      </c>
      <c r="C102" s="341" t="n">
        <f aca="false">B102/B115</f>
        <v>0.0233796520314687</v>
      </c>
      <c r="D102" s="348" t="e">
        <f aca="false">J7*C102</f>
        <v>#REF!</v>
      </c>
    </row>
    <row r="103" customFormat="false" ht="15" hidden="true" customHeight="false" outlineLevel="1" collapsed="false">
      <c r="A103" s="349" t="s">
        <v>191</v>
      </c>
      <c r="B103" s="347" t="n">
        <f aca="false">'Entrades '!B90+'Entrades '!D90</f>
        <v>180.46</v>
      </c>
      <c r="C103" s="341" t="n">
        <f aca="false">B103/B116</f>
        <v>0.0195955366566622</v>
      </c>
      <c r="D103" s="348" t="e">
        <f aca="false">J8*C103</f>
        <v>#REF!</v>
      </c>
    </row>
    <row r="104" customFormat="false" ht="15" hidden="true" customHeight="false" outlineLevel="1" collapsed="false">
      <c r="A104" s="349" t="s">
        <v>192</v>
      </c>
      <c r="B104" s="347" t="n">
        <f aca="false">'Entrades '!B91+'Entrades '!D91</f>
        <v>170.78</v>
      </c>
      <c r="C104" s="341" t="n">
        <f aca="false">B104/B117</f>
        <v>0.0170032536967491</v>
      </c>
      <c r="D104" s="348" t="e">
        <f aca="false">J9*C104</f>
        <v>#REF!</v>
      </c>
    </row>
    <row r="105" customFormat="false" ht="15" hidden="true" customHeight="false" outlineLevel="1" collapsed="false">
      <c r="A105" s="349" t="s">
        <v>193</v>
      </c>
      <c r="B105" s="347" t="n">
        <f aca="false">'Entrades '!B92+'Entrades '!D92</f>
        <v>0</v>
      </c>
      <c r="C105" s="341" t="e">
        <f aca="false">B105/B118</f>
        <v>#DIV/0!</v>
      </c>
      <c r="D105" s="348" t="e">
        <f aca="false">J10*C105</f>
        <v>#DIV/0!</v>
      </c>
    </row>
    <row r="106" customFormat="false" ht="15" hidden="true" customHeight="false" outlineLevel="1" collapsed="false">
      <c r="A106" s="349" t="s">
        <v>194</v>
      </c>
      <c r="B106" s="347" t="n">
        <f aca="false">'Entrades '!B93+'Entrades '!D93</f>
        <v>0</v>
      </c>
      <c r="C106" s="341" t="e">
        <f aca="false">B106/B119</f>
        <v>#DIV/0!</v>
      </c>
      <c r="D106" s="348" t="e">
        <f aca="false">J11*C106</f>
        <v>#DIV/0!</v>
      </c>
    </row>
    <row r="107" customFormat="false" ht="15" hidden="true" customHeight="false" outlineLevel="1" collapsed="false">
      <c r="A107" s="349" t="s">
        <v>195</v>
      </c>
      <c r="B107" s="347" t="n">
        <f aca="false">'Entrades '!B94+'Entrades '!D94</f>
        <v>0</v>
      </c>
      <c r="C107" s="341" t="e">
        <f aca="false">B107/B120</f>
        <v>#DIV/0!</v>
      </c>
      <c r="D107" s="348" t="e">
        <f aca="false">J12*C107</f>
        <v>#DIV/0!</v>
      </c>
    </row>
    <row r="108" customFormat="false" ht="15" hidden="true" customHeight="false" outlineLevel="1" collapsed="false">
      <c r="A108" s="349" t="s">
        <v>196</v>
      </c>
      <c r="B108" s="347" t="n">
        <f aca="false">'Entrades '!B95+'Entrades '!D95</f>
        <v>0</v>
      </c>
      <c r="C108" s="341" t="e">
        <f aca="false">B108/B121</f>
        <v>#DIV/0!</v>
      </c>
      <c r="D108" s="348" t="e">
        <f aca="false">J13*C108</f>
        <v>#DIV/0!</v>
      </c>
    </row>
    <row r="109" customFormat="false" ht="15" hidden="true" customHeight="false" outlineLevel="1" collapsed="false">
      <c r="A109" s="349" t="s">
        <v>197</v>
      </c>
      <c r="B109" s="347" t="n">
        <f aca="false">'Entrades '!B96+'Entrades '!D96</f>
        <v>0</v>
      </c>
      <c r="C109" s="341" t="e">
        <f aca="false">B109/B122</f>
        <v>#DIV/0!</v>
      </c>
      <c r="D109" s="348" t="e">
        <f aca="false">J14*C109</f>
        <v>#DIV/0!</v>
      </c>
    </row>
    <row r="110" customFormat="false" ht="15" hidden="false" customHeight="false" outlineLevel="0" collapsed="false">
      <c r="A110" s="343" t="s">
        <v>198</v>
      </c>
      <c r="B110" s="344" t="n">
        <f aca="false">'Entrades '!B97+'Entrades '!D97</f>
        <v>1333.42</v>
      </c>
      <c r="C110" s="345" t="n">
        <f aca="false">B110/$B$123</f>
        <v>0.0259147422820062</v>
      </c>
      <c r="D110" s="346" t="e">
        <f aca="false">$J$15*C110</f>
        <v>#REF!</v>
      </c>
    </row>
    <row r="111" customFormat="false" ht="15" hidden="true" customHeight="false" outlineLevel="1" collapsed="false">
      <c r="A111" s="349" t="s">
        <v>186</v>
      </c>
      <c r="B111" s="347" t="n">
        <f aca="false">'Rebuig NO'!B20+'Rebuig NO'!B33+'Rebuig NO'!B46+'Rebuig NO'!B59+'Rebuig NO'!B72+'Rebuig NO'!B85+'Rebuig NO'!B98</f>
        <v>5351.49</v>
      </c>
      <c r="C111" s="341" t="n">
        <f aca="false">B111/$B$123</f>
        <v>0.104005102799368</v>
      </c>
      <c r="D111" s="348"/>
    </row>
    <row r="112" customFormat="false" ht="15" hidden="true" customHeight="false" outlineLevel="1" collapsed="false">
      <c r="A112" s="349" t="s">
        <v>187</v>
      </c>
      <c r="B112" s="347" t="n">
        <f aca="false">'Rebuig NO'!B21+'Rebuig NO'!B34+'Rebuig NO'!B47+'Rebuig NO'!B60+'Rebuig NO'!B73+'Rebuig NO'!B86+'Rebuig NO'!B99</f>
        <v>5100.06</v>
      </c>
      <c r="C112" s="341" t="n">
        <f aca="false">B112/$B$123</f>
        <v>0.0991186126822522</v>
      </c>
      <c r="D112" s="348"/>
    </row>
    <row r="113" customFormat="false" ht="15" hidden="true" customHeight="false" outlineLevel="1" collapsed="false">
      <c r="A113" s="349" t="s">
        <v>188</v>
      </c>
      <c r="B113" s="347" t="n">
        <f aca="false">'Rebuig NO'!B22+'Rebuig NO'!B35+'Rebuig NO'!B48+'Rebuig NO'!B61+'Rebuig NO'!B74+'Rebuig NO'!B87+'Rebuig NO'!B100</f>
        <v>5979.62</v>
      </c>
      <c r="C113" s="341" t="n">
        <f aca="false">B113/$B$123</f>
        <v>0.116212679609073</v>
      </c>
      <c r="D113" s="348"/>
    </row>
    <row r="114" customFormat="false" ht="15" hidden="true" customHeight="false" outlineLevel="1" collapsed="false">
      <c r="A114" s="349" t="s">
        <v>189</v>
      </c>
      <c r="B114" s="347" t="n">
        <f aca="false">'Rebuig NO'!B23+'Rebuig NO'!B36+'Rebuig NO'!B49+'Rebuig NO'!B62+'Rebuig NO'!B75+'Rebuig NO'!B88+'Rebuig NO'!B101</f>
        <v>7296.56</v>
      </c>
      <c r="C114" s="341" t="n">
        <f aca="false">B114/$B$123</f>
        <v>0.141807136495024</v>
      </c>
      <c r="D114" s="348"/>
    </row>
    <row r="115" customFormat="false" ht="15" hidden="true" customHeight="false" outlineLevel="1" collapsed="false">
      <c r="A115" s="349" t="s">
        <v>190</v>
      </c>
      <c r="B115" s="347" t="n">
        <f aca="false">'Rebuig NO'!B24+'Rebuig NO'!B37+'Rebuig NO'!B50+'Rebuig NO'!B63+'Rebuig NO'!B76+'Rebuig NO'!B89+'Rebuig NO'!B102</f>
        <v>8473.18</v>
      </c>
      <c r="C115" s="341" t="n">
        <f aca="false">B115/$B$123</f>
        <v>0.164674503164082</v>
      </c>
      <c r="D115" s="348"/>
    </row>
    <row r="116" customFormat="false" ht="15" hidden="true" customHeight="false" outlineLevel="1" collapsed="false">
      <c r="A116" s="349" t="s">
        <v>191</v>
      </c>
      <c r="B116" s="347" t="n">
        <f aca="false">'Rebuig NO'!B25+'Rebuig NO'!B38+'Rebuig NO'!B51+'Rebuig NO'!B64+'Rebuig NO'!B77+'Rebuig NO'!B90+'Rebuig NO'!B103</f>
        <v>9209.24</v>
      </c>
      <c r="C116" s="341" t="n">
        <f aca="false">B116/$B$123</f>
        <v>0.178979677230837</v>
      </c>
      <c r="D116" s="348"/>
    </row>
    <row r="117" customFormat="false" ht="15" hidden="true" customHeight="false" outlineLevel="1" collapsed="false">
      <c r="A117" s="349" t="s">
        <v>192</v>
      </c>
      <c r="B117" s="347" t="n">
        <f aca="false">'Rebuig NO'!B26+'Rebuig NO'!B39+'Rebuig NO'!B52+'Rebuig NO'!B65+'Rebuig NO'!B78+'Rebuig NO'!B91+'Rebuig NO'!B104</f>
        <v>10043.96</v>
      </c>
      <c r="C117" s="341" t="n">
        <f aca="false">B117/$B$123</f>
        <v>0.195202288019363</v>
      </c>
      <c r="D117" s="348"/>
    </row>
    <row r="118" customFormat="false" ht="15" hidden="true" customHeight="false" outlineLevel="1" collapsed="false">
      <c r="A118" s="349" t="s">
        <v>193</v>
      </c>
      <c r="B118" s="347" t="n">
        <f aca="false">'Rebuig NO'!B27+'Rebuig NO'!B40+'Rebuig NO'!B53+'Rebuig NO'!B66+'Rebuig NO'!B79+'Rebuig NO'!B92+'Rebuig NO'!B105</f>
        <v>0</v>
      </c>
      <c r="C118" s="341" t="n">
        <f aca="false">B118/$B$123</f>
        <v>0</v>
      </c>
      <c r="D118" s="348"/>
    </row>
    <row r="119" customFormat="false" ht="15" hidden="true" customHeight="false" outlineLevel="1" collapsed="false">
      <c r="A119" s="349" t="s">
        <v>194</v>
      </c>
      <c r="B119" s="347" t="n">
        <f aca="false">'Rebuig NO'!B28+'Rebuig NO'!B41+'Rebuig NO'!B54+'Rebuig NO'!B67+'Rebuig NO'!B80+'Rebuig NO'!B93+'Rebuig NO'!B106</f>
        <v>0</v>
      </c>
      <c r="C119" s="341" t="n">
        <f aca="false">B119/$B$123</f>
        <v>0</v>
      </c>
      <c r="D119" s="348"/>
    </row>
    <row r="120" customFormat="false" ht="15" hidden="true" customHeight="false" outlineLevel="1" collapsed="false">
      <c r="A120" s="349" t="s">
        <v>195</v>
      </c>
      <c r="B120" s="347" t="n">
        <f aca="false">'Rebuig NO'!B29+'Rebuig NO'!B42+'Rebuig NO'!B55+'Rebuig NO'!B68+'Rebuig NO'!B81+'Rebuig NO'!B94+'Rebuig NO'!B107</f>
        <v>0</v>
      </c>
      <c r="C120" s="341" t="n">
        <f aca="false">B120/$B$123</f>
        <v>0</v>
      </c>
      <c r="D120" s="348"/>
    </row>
    <row r="121" customFormat="false" ht="15" hidden="true" customHeight="false" outlineLevel="1" collapsed="false">
      <c r="A121" s="349" t="s">
        <v>196</v>
      </c>
      <c r="B121" s="347" t="n">
        <f aca="false">'Rebuig NO'!B30+'Rebuig NO'!B43+'Rebuig NO'!B56+'Rebuig NO'!B69+'Rebuig NO'!B82+'Rebuig NO'!B95+'Rebuig NO'!B108</f>
        <v>0</v>
      </c>
      <c r="C121" s="341" t="n">
        <f aca="false">B121/$B$123</f>
        <v>0</v>
      </c>
      <c r="D121" s="348"/>
    </row>
    <row r="122" customFormat="false" ht="15" hidden="true" customHeight="false" outlineLevel="1" collapsed="false">
      <c r="A122" s="349" t="s">
        <v>197</v>
      </c>
      <c r="B122" s="347" t="n">
        <f aca="false">'Rebuig NO'!B31+'Rebuig NO'!B44+'Rebuig NO'!B57+'Rebuig NO'!B70+'Rebuig NO'!B83+'Rebuig NO'!B96+'Rebuig NO'!B109</f>
        <v>0</v>
      </c>
      <c r="C122" s="341" t="n">
        <f aca="false">B122/$B$123</f>
        <v>0</v>
      </c>
      <c r="D122" s="348"/>
    </row>
    <row r="123" customFormat="false" ht="15" hidden="false" customHeight="false" outlineLevel="0" collapsed="false">
      <c r="A123" s="350" t="s">
        <v>199</v>
      </c>
      <c r="B123" s="351" t="n">
        <f aca="false">SUM(B111:B122)</f>
        <v>51454.11</v>
      </c>
      <c r="C123" s="352" t="n">
        <f aca="false">B123/$B$123</f>
        <v>1</v>
      </c>
      <c r="D123" s="353" t="e">
        <f aca="false">$J$15*C123</f>
        <v>#REF!</v>
      </c>
    </row>
  </sheetData>
  <mergeCells count="2">
    <mergeCell ref="A18:A19"/>
    <mergeCell ref="B18:D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0" min="1" style="107" width="14.04"/>
    <col collapsed="false" customWidth="true" hidden="false" outlineLevel="0" max="11" min="11" style="107" width="16.19"/>
  </cols>
  <sheetData>
    <row r="1" customFormat="false" ht="31.2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57.45" hidden="false" customHeight="fals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357" t="s">
        <v>203</v>
      </c>
      <c r="J2" s="20" t="s">
        <v>204</v>
      </c>
      <c r="K2" s="20" t="s">
        <v>10</v>
      </c>
      <c r="M2" s="113" t="s">
        <v>205</v>
      </c>
    </row>
    <row r="3" customFormat="false" ht="15" hidden="false" customHeight="false" outlineLevel="0" collapsed="false">
      <c r="A3" s="23" t="s">
        <v>12</v>
      </c>
      <c r="B3" s="24" t="n">
        <f aca="false">'Entrades '!B10</f>
        <v>54.2</v>
      </c>
      <c r="C3" s="24" t="n">
        <f aca="false">'Entrades '!C10</f>
        <v>5.42</v>
      </c>
      <c r="D3" s="25" t="n">
        <f aca="false">'Entrades '!D10</f>
        <v>1446.2</v>
      </c>
      <c r="E3" s="26" t="n">
        <f aca="false">'Entrades '!E10</f>
        <v>176.76</v>
      </c>
      <c r="F3" s="27" t="n">
        <f aca="false">'Entrades '!F10</f>
        <v>130.16</v>
      </c>
      <c r="G3" s="28" t="n">
        <f aca="false">'Entrades '!G10</f>
        <v>106.92</v>
      </c>
      <c r="H3" s="29" t="n">
        <f aca="false">'Entrades '!H10</f>
        <v>62.38</v>
      </c>
      <c r="I3" s="24" t="n">
        <f aca="false">'Entrades '!I10</f>
        <v>0</v>
      </c>
      <c r="J3" s="24"/>
      <c r="K3" s="24"/>
      <c r="L3" s="107" t="s">
        <v>206</v>
      </c>
    </row>
    <row r="4" customFormat="false" ht="15" hidden="false" customHeight="false" outlineLevel="0" collapsed="false">
      <c r="A4" s="23" t="s">
        <v>13</v>
      </c>
      <c r="B4" s="24" t="n">
        <f aca="false">'Entrades '!B11</f>
        <v>69.04</v>
      </c>
      <c r="C4" s="24" t="n">
        <f aca="false">'Entrades '!C11</f>
        <v>22.78</v>
      </c>
      <c r="D4" s="25" t="n">
        <f aca="false">'Entrades '!D11</f>
        <v>1297.04</v>
      </c>
      <c r="E4" s="26" t="n">
        <f aca="false">'Entrades '!E11</f>
        <v>177.3</v>
      </c>
      <c r="F4" s="27" t="n">
        <f aca="false">'Entrades '!F11</f>
        <v>96.46</v>
      </c>
      <c r="G4" s="28" t="n">
        <f aca="false">'Entrades '!G11</f>
        <v>104.14</v>
      </c>
      <c r="H4" s="29" t="n">
        <f aca="false">'Entrades '!H11</f>
        <v>72.96</v>
      </c>
      <c r="I4" s="24" t="n">
        <f aca="false">'Entrades '!I11</f>
        <v>0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'!B12</f>
        <v>38.26</v>
      </c>
      <c r="C5" s="24" t="n">
        <f aca="false">'Entrades '!C12</f>
        <v>26.68</v>
      </c>
      <c r="D5" s="25" t="n">
        <f aca="false">'Entrades '!D12</f>
        <v>1572.92</v>
      </c>
      <c r="E5" s="26" t="n">
        <f aca="false">'Entrades '!E12</f>
        <v>212.64</v>
      </c>
      <c r="F5" s="27" t="n">
        <f aca="false">'Entrades '!F12</f>
        <v>115.34</v>
      </c>
      <c r="G5" s="28" t="n">
        <f aca="false">'Entrades '!G12</f>
        <v>129.82</v>
      </c>
      <c r="H5" s="29" t="n">
        <f aca="false">'Entrades '!H12</f>
        <v>82.86</v>
      </c>
      <c r="I5" s="24" t="n">
        <f aca="false">'Entrades '!I12</f>
        <v>0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'!B13</f>
        <v>55.7</v>
      </c>
      <c r="C6" s="24" t="n">
        <f aca="false">'Entrades '!C13</f>
        <v>33.26</v>
      </c>
      <c r="D6" s="25" t="n">
        <f aca="false">'Entrades '!D13</f>
        <v>1844.52</v>
      </c>
      <c r="E6" s="26" t="n">
        <f aca="false">'Entrades '!E13</f>
        <v>255.34</v>
      </c>
      <c r="F6" s="27" t="n">
        <f aca="false">'Entrades '!F13</f>
        <v>181.82</v>
      </c>
      <c r="G6" s="28" t="n">
        <f aca="false">'Entrades '!G13</f>
        <v>164.22</v>
      </c>
      <c r="H6" s="29" t="n">
        <f aca="false">'Entrades '!H13</f>
        <v>113.18</v>
      </c>
      <c r="I6" s="24" t="n">
        <f aca="false">'Entrades '!I13</f>
        <v>0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'!B14</f>
        <v>63.52</v>
      </c>
      <c r="C7" s="24" t="n">
        <f aca="false">'Entrades '!C14</f>
        <v>11.52</v>
      </c>
      <c r="D7" s="25" t="n">
        <f aca="false">'Entrades '!D14</f>
        <v>2134.7</v>
      </c>
      <c r="E7" s="26" t="n">
        <f aca="false">'Entrades '!E14</f>
        <v>272.74</v>
      </c>
      <c r="F7" s="27" t="n">
        <f aca="false">'Entrades '!F14</f>
        <v>262.52</v>
      </c>
      <c r="G7" s="28" t="n">
        <f aca="false">'Entrades '!G14</f>
        <v>173.6</v>
      </c>
      <c r="H7" s="29" t="n">
        <f aca="false">'Entrades '!H14</f>
        <v>147.14</v>
      </c>
      <c r="I7" s="24" t="n">
        <f aca="false">'Entrades '!I14</f>
        <v>0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'!B15</f>
        <v>60.38</v>
      </c>
      <c r="C8" s="24" t="n">
        <f aca="false">'Entrades '!C15</f>
        <v>10.8</v>
      </c>
      <c r="D8" s="25" t="n">
        <f aca="false">'Entrades '!D15</f>
        <v>2248.24</v>
      </c>
      <c r="E8" s="26" t="n">
        <f aca="false">'Entrades '!E15</f>
        <v>283.8</v>
      </c>
      <c r="F8" s="27" t="n">
        <f aca="false">'Entrades '!F15</f>
        <v>305.7</v>
      </c>
      <c r="G8" s="28" t="n">
        <f aca="false">'Entrades '!G15</f>
        <v>181.58</v>
      </c>
      <c r="H8" s="29" t="n">
        <f aca="false">'Entrades '!H15</f>
        <v>196.86</v>
      </c>
      <c r="I8" s="24" t="n">
        <f aca="false">'Entrades '!I15</f>
        <v>0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'!B16</f>
        <v>66.06</v>
      </c>
      <c r="C9" s="24" t="n">
        <f aca="false">'Entrades '!C16</f>
        <v>10.82</v>
      </c>
      <c r="D9" s="25" t="n">
        <f aca="false">'Entrades '!D16</f>
        <v>2512.34</v>
      </c>
      <c r="E9" s="26" t="n">
        <f aca="false">'Entrades '!E16</f>
        <v>315.4</v>
      </c>
      <c r="F9" s="27" t="n">
        <f aca="false">'Entrades '!F16</f>
        <v>346.82</v>
      </c>
      <c r="G9" s="28" t="n">
        <f aca="false">'Entrades '!G16</f>
        <v>199.42</v>
      </c>
      <c r="H9" s="29" t="n">
        <f aca="false">'Entrades '!H16</f>
        <v>183.74</v>
      </c>
      <c r="I9" s="24" t="n">
        <f aca="false">'Entrades '!I16</f>
        <v>0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'!B17</f>
        <v>0</v>
      </c>
      <c r="C10" s="24" t="n">
        <f aca="false">'Entrades '!C17</f>
        <v>0</v>
      </c>
      <c r="D10" s="25" t="n">
        <f aca="false">'Entrades '!D17</f>
        <v>0</v>
      </c>
      <c r="E10" s="26" t="n">
        <f aca="false">'Entrades '!E17</f>
        <v>0</v>
      </c>
      <c r="F10" s="27" t="n">
        <f aca="false">'Entrades '!F17</f>
        <v>0</v>
      </c>
      <c r="G10" s="28" t="n">
        <f aca="false">'Entrades '!G17</f>
        <v>0</v>
      </c>
      <c r="H10" s="29" t="n">
        <f aca="false">'Entrades '!H17</f>
        <v>0</v>
      </c>
      <c r="I10" s="24" t="n">
        <f aca="false">'Entrades '!I17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'!B18</f>
        <v>0</v>
      </c>
      <c r="C11" s="24" t="n">
        <f aca="false">'Entrades '!C18</f>
        <v>0</v>
      </c>
      <c r="D11" s="25" t="n">
        <f aca="false">'Entrades '!D18</f>
        <v>0</v>
      </c>
      <c r="E11" s="26" t="n">
        <f aca="false">'Entrades '!E18</f>
        <v>0</v>
      </c>
      <c r="F11" s="27" t="n">
        <f aca="false">'Entrades '!F18</f>
        <v>0</v>
      </c>
      <c r="G11" s="28" t="n">
        <f aca="false">'Entrades '!G18</f>
        <v>0</v>
      </c>
      <c r="H11" s="29" t="n">
        <f aca="false">'Entrades '!H18</f>
        <v>0</v>
      </c>
      <c r="I11" s="24" t="n">
        <f aca="false">'Entrades '!I18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'!B19</f>
        <v>0</v>
      </c>
      <c r="C12" s="24" t="n">
        <f aca="false">'Entrades '!C19</f>
        <v>0</v>
      </c>
      <c r="D12" s="25" t="n">
        <f aca="false">'Entrades '!D19</f>
        <v>0</v>
      </c>
      <c r="E12" s="26" t="n">
        <f aca="false">'Entrades '!E19</f>
        <v>0</v>
      </c>
      <c r="F12" s="27" t="n">
        <f aca="false">'Entrades '!F19</f>
        <v>0</v>
      </c>
      <c r="G12" s="28" t="n">
        <f aca="false">'Entrades '!G19</f>
        <v>0</v>
      </c>
      <c r="H12" s="29" t="n">
        <f aca="false">'Entrades '!H19</f>
        <v>0</v>
      </c>
      <c r="I12" s="24" t="n">
        <f aca="false">'Entrades '!I19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'!B20</f>
        <v>0</v>
      </c>
      <c r="C13" s="24" t="n">
        <f aca="false">'Entrades '!C20</f>
        <v>0</v>
      </c>
      <c r="D13" s="25" t="n">
        <f aca="false">'Entrades '!D20</f>
        <v>0</v>
      </c>
      <c r="E13" s="26" t="n">
        <f aca="false">'Entrades '!E20</f>
        <v>0</v>
      </c>
      <c r="F13" s="27" t="n">
        <f aca="false">'Entrades '!F20</f>
        <v>0</v>
      </c>
      <c r="G13" s="28" t="n">
        <f aca="false">'Entrades '!G20</f>
        <v>0</v>
      </c>
      <c r="H13" s="29" t="n">
        <f aca="false">'Entrades '!H20</f>
        <v>0</v>
      </c>
      <c r="I13" s="24" t="n">
        <f aca="false">'Entrades '!I20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'!B21</f>
        <v>0</v>
      </c>
      <c r="C14" s="24" t="n">
        <f aca="false">'Entrades '!C21</f>
        <v>0</v>
      </c>
      <c r="D14" s="25" t="n">
        <f aca="false">'Entrades '!D21</f>
        <v>0</v>
      </c>
      <c r="E14" s="26" t="n">
        <f aca="false">'Entrades '!E21</f>
        <v>0</v>
      </c>
      <c r="F14" s="27" t="n">
        <f aca="false">'Entrades '!F21</f>
        <v>0</v>
      </c>
      <c r="G14" s="28" t="n">
        <f aca="false">'Entrades '!G21</f>
        <v>0</v>
      </c>
      <c r="H14" s="29" t="n">
        <f aca="false">'Entrades '!H21</f>
        <v>0</v>
      </c>
      <c r="I14" s="24" t="n">
        <f aca="false">'Entrades '!I21</f>
        <v>0</v>
      </c>
      <c r="J14" s="24"/>
      <c r="K14" s="24"/>
    </row>
    <row r="15" customFormat="false" ht="15" hidden="false" customHeight="false" outlineLevel="0" collapsed="false">
      <c r="A15" s="33" t="s">
        <v>165</v>
      </c>
      <c r="B15" s="34" t="n">
        <f aca="false">'Entrades '!B22</f>
        <v>407.16</v>
      </c>
      <c r="C15" s="34" t="n">
        <f aca="false">'Entrades '!C22</f>
        <v>121.28</v>
      </c>
      <c r="D15" s="35" t="n">
        <f aca="false">'Entrades '!D22</f>
        <v>13055.96</v>
      </c>
      <c r="E15" s="36" t="n">
        <f aca="false">'Entrades '!E22</f>
        <v>1693.98</v>
      </c>
      <c r="F15" s="37" t="n">
        <f aca="false">'Entrades '!F22</f>
        <v>1438.82</v>
      </c>
      <c r="G15" s="38" t="n">
        <f aca="false">'Entrades '!G22</f>
        <v>1059.7</v>
      </c>
      <c r="H15" s="34" t="n">
        <f aca="false">'Entrades '!H22</f>
        <v>859.12</v>
      </c>
      <c r="I15" s="39" t="n">
        <f aca="false">'Entrades '!I22</f>
        <v>0</v>
      </c>
      <c r="J15" s="39"/>
      <c r="K15" s="39"/>
    </row>
    <row r="21" customFormat="false" ht="38.25" hidden="false" customHeight="true" outlineLevel="0" collapsed="false">
      <c r="B21" s="123" t="s">
        <v>207</v>
      </c>
      <c r="C21" s="123"/>
      <c r="E21" s="108" t="s">
        <v>208</v>
      </c>
    </row>
    <row r="22" customFormat="false" ht="38.25" hidden="false" customHeight="true" outlineLevel="0" collapsed="false">
      <c r="B22" s="123" t="s">
        <v>33</v>
      </c>
      <c r="C22" s="123" t="s">
        <v>209</v>
      </c>
      <c r="D22" s="107" t="s">
        <v>210</v>
      </c>
    </row>
    <row r="23" customFormat="false" ht="15" hidden="false" customHeight="false" outlineLevel="0" collapsed="false">
      <c r="A23" s="23" t="s">
        <v>12</v>
      </c>
      <c r="B23" s="358"/>
      <c r="C23" s="358"/>
    </row>
    <row r="24" customFormat="false" ht="15" hidden="false" customHeight="false" outlineLevel="0" collapsed="false">
      <c r="A24" s="23" t="s">
        <v>13</v>
      </c>
      <c r="B24" s="358"/>
      <c r="C24" s="358"/>
    </row>
    <row r="25" customFormat="false" ht="15" hidden="false" customHeight="false" outlineLevel="0" collapsed="false">
      <c r="A25" s="23" t="s">
        <v>14</v>
      </c>
      <c r="B25" s="358"/>
      <c r="C25" s="358"/>
    </row>
    <row r="26" customFormat="false" ht="15" hidden="false" customHeight="false" outlineLevel="0" collapsed="false">
      <c r="A26" s="23" t="s">
        <v>15</v>
      </c>
      <c r="B26" s="359"/>
      <c r="C26" s="359"/>
    </row>
    <row r="27" customFormat="false" ht="15" hidden="false" customHeight="false" outlineLevel="0" collapsed="false">
      <c r="A27" s="23" t="s">
        <v>16</v>
      </c>
      <c r="B27" s="360"/>
      <c r="C27" s="360"/>
    </row>
    <row r="28" customFormat="false" ht="15" hidden="false" customHeight="false" outlineLevel="0" collapsed="false">
      <c r="A28" s="23" t="s">
        <v>17</v>
      </c>
      <c r="B28" s="360"/>
      <c r="C28" s="360"/>
    </row>
    <row r="29" customFormat="false" ht="15" hidden="false" customHeight="false" outlineLevel="0" collapsed="false">
      <c r="A29" s="23" t="s">
        <v>18</v>
      </c>
      <c r="B29" s="360"/>
      <c r="C29" s="360"/>
    </row>
    <row r="30" customFormat="false" ht="15" hidden="false" customHeight="false" outlineLevel="0" collapsed="false">
      <c r="A30" s="23" t="s">
        <v>19</v>
      </c>
      <c r="B30" s="360"/>
      <c r="C30" s="360"/>
    </row>
    <row r="31" customFormat="false" ht="15" hidden="false" customHeight="false" outlineLevel="0" collapsed="false">
      <c r="A31" s="23" t="s">
        <v>20</v>
      </c>
      <c r="B31" s="360"/>
      <c r="C31" s="360"/>
    </row>
    <row r="32" customFormat="false" ht="15" hidden="false" customHeight="false" outlineLevel="0" collapsed="false">
      <c r="A32" s="23" t="s">
        <v>21</v>
      </c>
      <c r="B32" s="360"/>
      <c r="C32" s="360"/>
    </row>
    <row r="33" customFormat="false" ht="15" hidden="false" customHeight="false" outlineLevel="0" collapsed="false">
      <c r="A33" s="23" t="s">
        <v>22</v>
      </c>
      <c r="B33" s="360"/>
      <c r="C33" s="360"/>
    </row>
    <row r="34" customFormat="false" ht="15" hidden="false" customHeight="false" outlineLevel="0" collapsed="false">
      <c r="A34" s="23" t="s">
        <v>23</v>
      </c>
      <c r="B34" s="360"/>
      <c r="C34" s="360"/>
    </row>
    <row r="35" customFormat="false" ht="15" hidden="false" customHeight="false" outlineLevel="0" collapsed="false">
      <c r="A35" s="33" t="s">
        <v>165</v>
      </c>
      <c r="B35" s="34"/>
      <c r="C35" s="34"/>
    </row>
  </sheetData>
  <mergeCells count="4">
    <mergeCell ref="B1:D1"/>
    <mergeCell ref="E1:H1"/>
    <mergeCell ref="I1:K1"/>
    <mergeCell ref="B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1" min="2" style="107" width="16.31"/>
  </cols>
  <sheetData>
    <row r="1" customFormat="false" ht="33.2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71.25" hidden="false" customHeight="tru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20" t="s">
        <v>8</v>
      </c>
      <c r="J2" s="20" t="s">
        <v>9</v>
      </c>
      <c r="K2" s="20" t="s">
        <v>10</v>
      </c>
      <c r="L2" s="113"/>
      <c r="M2" s="113" t="s">
        <v>205</v>
      </c>
    </row>
    <row r="3" customFormat="false" ht="15" hidden="false" customHeight="false" outlineLevel="0" collapsed="false">
      <c r="A3" s="23" t="s">
        <v>12</v>
      </c>
      <c r="B3" s="24" t="n">
        <f aca="false">'Entrades '!B25</f>
        <v>49.54</v>
      </c>
      <c r="C3" s="24" t="n">
        <f aca="false">'Entrades '!C25</f>
        <v>13.06</v>
      </c>
      <c r="D3" s="25" t="n">
        <f aca="false">'Entrades '!D25</f>
        <v>1213.52</v>
      </c>
      <c r="E3" s="26" t="n">
        <f aca="false">'Entrades '!E25</f>
        <v>135.78</v>
      </c>
      <c r="F3" s="27" t="n">
        <f aca="false">'Entrades '!F25</f>
        <v>116.62</v>
      </c>
      <c r="G3" s="28" t="n">
        <f aca="false">'Entrades '!G25</f>
        <v>132.5</v>
      </c>
      <c r="H3" s="29" t="n">
        <f aca="false">'Entrades '!H25</f>
        <v>37.14</v>
      </c>
      <c r="I3" s="24" t="n">
        <f aca="false">'Entrades '!I25</f>
        <v>0</v>
      </c>
      <c r="J3" s="24"/>
      <c r="K3" s="24"/>
    </row>
    <row r="4" customFormat="false" ht="15" hidden="false" customHeight="false" outlineLevel="0" collapsed="false">
      <c r="A4" s="23" t="s">
        <v>13</v>
      </c>
      <c r="B4" s="24" t="n">
        <f aca="false">'Entrades '!B26</f>
        <v>52.9</v>
      </c>
      <c r="C4" s="24" t="n">
        <f aca="false">'Entrades '!C26</f>
        <v>12.58</v>
      </c>
      <c r="D4" s="25" t="n">
        <f aca="false">'Entrades '!D26</f>
        <v>1131.3</v>
      </c>
      <c r="E4" s="26" t="n">
        <f aca="false">'Entrades '!E26</f>
        <v>135.68</v>
      </c>
      <c r="F4" s="27" t="n">
        <f aca="false">'Entrades '!F26</f>
        <v>71.86</v>
      </c>
      <c r="G4" s="28" t="n">
        <f aca="false">'Entrades '!G26</f>
        <v>126.78</v>
      </c>
      <c r="H4" s="29" t="n">
        <f aca="false">'Entrades '!H26</f>
        <v>44.94</v>
      </c>
      <c r="I4" s="24" t="n">
        <f aca="false">'Entrades '!I26</f>
        <v>0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'!B27</f>
        <v>62.34</v>
      </c>
      <c r="C5" s="24" t="n">
        <f aca="false">'Entrades '!C27</f>
        <v>40.92</v>
      </c>
      <c r="D5" s="25" t="n">
        <f aca="false">'Entrades '!D27</f>
        <v>1355.9</v>
      </c>
      <c r="E5" s="26" t="n">
        <f aca="false">'Entrades '!E27</f>
        <v>167.62</v>
      </c>
      <c r="F5" s="27" t="n">
        <f aca="false">'Entrades '!F27</f>
        <v>76.82</v>
      </c>
      <c r="G5" s="28" t="n">
        <f aca="false">'Entrades '!G27</f>
        <v>157.24</v>
      </c>
      <c r="H5" s="29" t="n">
        <f aca="false">'Entrades '!H27</f>
        <v>67.66</v>
      </c>
      <c r="I5" s="24" t="n">
        <f aca="false">'Entrades '!I27</f>
        <v>0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'!B28</f>
        <v>78.44</v>
      </c>
      <c r="C6" s="24" t="n">
        <f aca="false">'Entrades '!C28</f>
        <v>10.2</v>
      </c>
      <c r="D6" s="25" t="n">
        <f aca="false">'Entrades '!D28</f>
        <v>1644.82</v>
      </c>
      <c r="E6" s="26" t="n">
        <f aca="false">'Entrades '!E28</f>
        <v>235.04</v>
      </c>
      <c r="F6" s="27" t="n">
        <f aca="false">'Entrades '!F28</f>
        <v>131.88</v>
      </c>
      <c r="G6" s="28" t="n">
        <f aca="false">'Entrades '!G28</f>
        <v>185.02</v>
      </c>
      <c r="H6" s="29" t="n">
        <f aca="false">'Entrades '!H28</f>
        <v>163.04</v>
      </c>
      <c r="I6" s="24" t="n">
        <f aca="false">'Entrades '!I28</f>
        <v>0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'!B29</f>
        <v>66.36</v>
      </c>
      <c r="C7" s="24" t="n">
        <f aca="false">'Entrades '!C29</f>
        <v>12.28</v>
      </c>
      <c r="D7" s="25" t="n">
        <f aca="false">'Entrades '!D29</f>
        <v>1893.72</v>
      </c>
      <c r="E7" s="26" t="n">
        <f aca="false">'Entrades '!E29</f>
        <v>266.18</v>
      </c>
      <c r="F7" s="27" t="n">
        <f aca="false">'Entrades '!F29</f>
        <v>255.68</v>
      </c>
      <c r="G7" s="28" t="n">
        <f aca="false">'Entrades '!G29</f>
        <v>232.78</v>
      </c>
      <c r="H7" s="29" t="n">
        <f aca="false">'Entrades '!H29</f>
        <v>311.46</v>
      </c>
      <c r="I7" s="24" t="n">
        <f aca="false">'Entrades '!I29</f>
        <v>0.1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'!B30</f>
        <v>70.5</v>
      </c>
      <c r="C8" s="24" t="n">
        <f aca="false">'Entrades '!C30</f>
        <v>13.54</v>
      </c>
      <c r="D8" s="25" t="n">
        <f aca="false">'Entrades '!D30</f>
        <v>2023.66</v>
      </c>
      <c r="E8" s="26" t="n">
        <f aca="false">'Entrades '!E30</f>
        <v>279.94</v>
      </c>
      <c r="F8" s="27" t="n">
        <f aca="false">'Entrades '!F30</f>
        <v>293.34</v>
      </c>
      <c r="G8" s="28" t="n">
        <f aca="false">'Entrades '!G30</f>
        <v>263.32</v>
      </c>
      <c r="H8" s="29" t="n">
        <f aca="false">'Entrades '!H30</f>
        <v>360.64</v>
      </c>
      <c r="I8" s="24" t="n">
        <f aca="false">'Entrades '!I30</f>
        <v>0.04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'!B31</f>
        <v>83.62</v>
      </c>
      <c r="C9" s="24" t="n">
        <f aca="false">'Entrades '!C31</f>
        <v>16.06</v>
      </c>
      <c r="D9" s="25" t="n">
        <f aca="false">'Entrades '!D31</f>
        <v>2162.36</v>
      </c>
      <c r="E9" s="26" t="n">
        <f aca="false">'Entrades '!E31</f>
        <v>310.58</v>
      </c>
      <c r="F9" s="27" t="n">
        <f aca="false">'Entrades '!F31</f>
        <v>273.46</v>
      </c>
      <c r="G9" s="28" t="n">
        <f aca="false">'Entrades '!G31</f>
        <v>276.94</v>
      </c>
      <c r="H9" s="29" t="n">
        <f aca="false">'Entrades '!H31</f>
        <v>406.54</v>
      </c>
      <c r="I9" s="24" t="n">
        <f aca="false">'Entrades '!I31</f>
        <v>0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'!B32</f>
        <v>0</v>
      </c>
      <c r="C10" s="24" t="n">
        <f aca="false">'Entrades '!C32</f>
        <v>0</v>
      </c>
      <c r="D10" s="25" t="n">
        <f aca="false">'Entrades '!D32</f>
        <v>0</v>
      </c>
      <c r="E10" s="26" t="n">
        <f aca="false">'Entrades '!E32</f>
        <v>0</v>
      </c>
      <c r="F10" s="27" t="n">
        <f aca="false">'Entrades '!F32</f>
        <v>0</v>
      </c>
      <c r="G10" s="28" t="n">
        <f aca="false">'Entrades '!G32</f>
        <v>0</v>
      </c>
      <c r="H10" s="29" t="n">
        <f aca="false">'Entrades '!H32</f>
        <v>0</v>
      </c>
      <c r="I10" s="24" t="n">
        <f aca="false">'Entrades '!I32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'!B33</f>
        <v>0</v>
      </c>
      <c r="C11" s="24" t="n">
        <f aca="false">'Entrades '!C33</f>
        <v>0</v>
      </c>
      <c r="D11" s="25" t="n">
        <f aca="false">'Entrades '!D33</f>
        <v>0</v>
      </c>
      <c r="E11" s="26" t="n">
        <f aca="false">'Entrades '!E33</f>
        <v>0</v>
      </c>
      <c r="F11" s="27" t="n">
        <f aca="false">'Entrades '!F33</f>
        <v>0</v>
      </c>
      <c r="G11" s="28" t="n">
        <f aca="false">'Entrades '!G33</f>
        <v>0</v>
      </c>
      <c r="H11" s="29" t="n">
        <f aca="false">'Entrades '!H33</f>
        <v>0</v>
      </c>
      <c r="I11" s="24" t="n">
        <f aca="false">'Entrades '!I33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'!B34</f>
        <v>0</v>
      </c>
      <c r="C12" s="24" t="n">
        <f aca="false">'Entrades '!C34</f>
        <v>0</v>
      </c>
      <c r="D12" s="25" t="n">
        <f aca="false">'Entrades '!D34</f>
        <v>0</v>
      </c>
      <c r="E12" s="26" t="n">
        <f aca="false">'Entrades '!E34</f>
        <v>0</v>
      </c>
      <c r="F12" s="27" t="n">
        <f aca="false">'Entrades '!F34</f>
        <v>0</v>
      </c>
      <c r="G12" s="28" t="n">
        <f aca="false">'Entrades '!G34</f>
        <v>0</v>
      </c>
      <c r="H12" s="29" t="n">
        <f aca="false">'Entrades '!H34</f>
        <v>0</v>
      </c>
      <c r="I12" s="24" t="n">
        <f aca="false">'Entrades '!I34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'!B35</f>
        <v>0</v>
      </c>
      <c r="C13" s="24" t="n">
        <f aca="false">'Entrades '!C35</f>
        <v>0</v>
      </c>
      <c r="D13" s="25" t="n">
        <f aca="false">'Entrades '!D35</f>
        <v>0</v>
      </c>
      <c r="E13" s="26" t="n">
        <f aca="false">'Entrades '!E35</f>
        <v>0</v>
      </c>
      <c r="F13" s="27" t="n">
        <f aca="false">'Entrades '!F35</f>
        <v>0</v>
      </c>
      <c r="G13" s="28" t="n">
        <f aca="false">'Entrades '!G35</f>
        <v>0</v>
      </c>
      <c r="H13" s="29" t="n">
        <f aca="false">'Entrades '!H35</f>
        <v>0</v>
      </c>
      <c r="I13" s="24" t="n">
        <f aca="false">'Entrades '!I35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'!B36</f>
        <v>0</v>
      </c>
      <c r="C14" s="24" t="n">
        <f aca="false">'Entrades '!C36</f>
        <v>0</v>
      </c>
      <c r="D14" s="25" t="n">
        <f aca="false">'Entrades '!D36</f>
        <v>0</v>
      </c>
      <c r="E14" s="26" t="n">
        <f aca="false">'Entrades '!E36</f>
        <v>0</v>
      </c>
      <c r="F14" s="27" t="n">
        <f aca="false">'Entrades '!F36</f>
        <v>0</v>
      </c>
      <c r="G14" s="28" t="n">
        <f aca="false">'Entrades '!G36</f>
        <v>0</v>
      </c>
      <c r="H14" s="29" t="n">
        <f aca="false">'Entrades '!H36</f>
        <v>0</v>
      </c>
      <c r="I14" s="24" t="n">
        <f aca="false">'Entrades '!I36</f>
        <v>0</v>
      </c>
      <c r="J14" s="24"/>
      <c r="K14" s="24"/>
    </row>
    <row r="15" customFormat="false" ht="15" hidden="false" customHeight="false" outlineLevel="0" collapsed="false">
      <c r="A15" s="33" t="s">
        <v>165</v>
      </c>
      <c r="B15" s="34" t="n">
        <f aca="false">'Entrades '!B37</f>
        <v>463.7</v>
      </c>
      <c r="C15" s="34" t="n">
        <f aca="false">'Entrades '!C37</f>
        <v>118.64</v>
      </c>
      <c r="D15" s="35" t="n">
        <f aca="false">'Entrades '!D37</f>
        <v>11425.28</v>
      </c>
      <c r="E15" s="36" t="n">
        <f aca="false">'Entrades '!E37</f>
        <v>1530.82</v>
      </c>
      <c r="F15" s="37" t="n">
        <f aca="false">'Entrades '!F37</f>
        <v>1219.66</v>
      </c>
      <c r="G15" s="38" t="n">
        <f aca="false">'Entrades '!G37</f>
        <v>1374.58</v>
      </c>
      <c r="H15" s="34" t="n">
        <f aca="false">'Entrades '!H37</f>
        <v>1391.42</v>
      </c>
      <c r="I15" s="39" t="n">
        <f aca="false">'Entrades '!I37</f>
        <v>0.14</v>
      </c>
      <c r="J15" s="39"/>
      <c r="K15" s="39"/>
    </row>
    <row r="21" customFormat="false" ht="28.5" hidden="false" customHeight="true" outlineLevel="0" collapsed="false">
      <c r="B21" s="123" t="s">
        <v>207</v>
      </c>
      <c r="C21" s="123"/>
    </row>
    <row r="22" customFormat="false" ht="23.85" hidden="false" customHeight="false" outlineLevel="0" collapsed="false">
      <c r="B22" s="123" t="s">
        <v>33</v>
      </c>
      <c r="C22" s="123" t="s">
        <v>209</v>
      </c>
    </row>
    <row r="23" customFormat="false" ht="15" hidden="false" customHeight="false" outlineLevel="0" collapsed="false">
      <c r="A23" s="23" t="s">
        <v>12</v>
      </c>
      <c r="B23" s="360"/>
      <c r="C23" s="360"/>
    </row>
    <row r="24" customFormat="false" ht="15" hidden="false" customHeight="false" outlineLevel="0" collapsed="false">
      <c r="A24" s="23" t="s">
        <v>13</v>
      </c>
      <c r="B24" s="360"/>
      <c r="C24" s="360"/>
    </row>
    <row r="25" customFormat="false" ht="15" hidden="false" customHeight="false" outlineLevel="0" collapsed="false">
      <c r="A25" s="23" t="s">
        <v>14</v>
      </c>
      <c r="B25" s="360"/>
      <c r="C25" s="360"/>
    </row>
    <row r="26" customFormat="false" ht="15" hidden="false" customHeight="false" outlineLevel="0" collapsed="false">
      <c r="A26" s="23" t="s">
        <v>15</v>
      </c>
      <c r="B26" s="360"/>
      <c r="C26" s="360"/>
    </row>
    <row r="27" customFormat="false" ht="15" hidden="false" customHeight="false" outlineLevel="0" collapsed="false">
      <c r="A27" s="23" t="s">
        <v>16</v>
      </c>
      <c r="B27" s="360"/>
      <c r="C27" s="360"/>
    </row>
    <row r="28" customFormat="false" ht="15" hidden="false" customHeight="false" outlineLevel="0" collapsed="false">
      <c r="A28" s="23" t="s">
        <v>17</v>
      </c>
      <c r="B28" s="360"/>
      <c r="C28" s="360"/>
    </row>
    <row r="29" customFormat="false" ht="15" hidden="false" customHeight="false" outlineLevel="0" collapsed="false">
      <c r="A29" s="23" t="s">
        <v>18</v>
      </c>
      <c r="B29" s="360"/>
      <c r="C29" s="360"/>
    </row>
    <row r="30" customFormat="false" ht="15" hidden="false" customHeight="false" outlineLevel="0" collapsed="false">
      <c r="A30" s="23" t="s">
        <v>19</v>
      </c>
      <c r="B30" s="360"/>
      <c r="C30" s="360"/>
    </row>
    <row r="31" customFormat="false" ht="15" hidden="false" customHeight="false" outlineLevel="0" collapsed="false">
      <c r="A31" s="23" t="s">
        <v>20</v>
      </c>
      <c r="B31" s="360"/>
      <c r="C31" s="360"/>
    </row>
    <row r="32" customFormat="false" ht="15" hidden="false" customHeight="false" outlineLevel="0" collapsed="false">
      <c r="A32" s="23" t="s">
        <v>21</v>
      </c>
      <c r="B32" s="360"/>
      <c r="C32" s="360"/>
    </row>
    <row r="33" customFormat="false" ht="15" hidden="false" customHeight="false" outlineLevel="0" collapsed="false">
      <c r="A33" s="23" t="s">
        <v>22</v>
      </c>
      <c r="B33" s="360"/>
      <c r="C33" s="360"/>
    </row>
    <row r="34" customFormat="false" ht="15" hidden="false" customHeight="false" outlineLevel="0" collapsed="false">
      <c r="A34" s="23" t="s">
        <v>23</v>
      </c>
      <c r="B34" s="360"/>
      <c r="C34" s="360"/>
    </row>
    <row r="35" customFormat="false" ht="15" hidden="false" customHeight="false" outlineLevel="0" collapsed="false">
      <c r="A35" s="33" t="s">
        <v>165</v>
      </c>
      <c r="B35" s="34"/>
      <c r="C35" s="34"/>
    </row>
  </sheetData>
  <mergeCells count="4">
    <mergeCell ref="B1:D1"/>
    <mergeCell ref="E1:H1"/>
    <mergeCell ref="I1:K1"/>
    <mergeCell ref="B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3" min="2" style="107" width="16.05"/>
    <col collapsed="false" customWidth="true" hidden="false" outlineLevel="0" max="4" min="4" style="107" width="14.54"/>
    <col collapsed="false" customWidth="true" hidden="false" outlineLevel="0" max="6" min="5" style="107" width="16.05"/>
    <col collapsed="false" customWidth="true" hidden="false" outlineLevel="0" max="7" min="7" style="107" width="15.3"/>
    <col collapsed="false" customWidth="true" hidden="false" outlineLevel="0" max="11" min="8" style="107" width="16.05"/>
  </cols>
  <sheetData>
    <row r="1" customFormat="false" ht="30.5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71.25" hidden="false" customHeight="tru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20" t="s">
        <v>8</v>
      </c>
      <c r="J2" s="20" t="s">
        <v>9</v>
      </c>
      <c r="K2" s="20" t="s">
        <v>10</v>
      </c>
      <c r="L2" s="113"/>
      <c r="M2" s="113" t="s">
        <v>205</v>
      </c>
    </row>
    <row r="3" customFormat="false" ht="15" hidden="false" customHeight="false" outlineLevel="0" collapsed="false">
      <c r="A3" s="23" t="s">
        <v>12</v>
      </c>
      <c r="B3" s="24" t="n">
        <f aca="false">'Entrades '!B40</f>
        <v>122.46</v>
      </c>
      <c r="C3" s="24" t="n">
        <f aca="false">'Entrades '!C40</f>
        <v>32.16</v>
      </c>
      <c r="D3" s="25" t="n">
        <f aca="false">'Entrades '!D40</f>
        <v>833.04</v>
      </c>
      <c r="E3" s="26" t="n">
        <f aca="false">'Entrades '!E40</f>
        <v>100.16</v>
      </c>
      <c r="F3" s="27" t="n">
        <f aca="false">'Entrades '!F40</f>
        <v>65.96</v>
      </c>
      <c r="G3" s="28" t="n">
        <f aca="false">'Entrades '!G40</f>
        <v>86.76</v>
      </c>
      <c r="H3" s="29" t="n">
        <f aca="false">'Entrades '!H40</f>
        <v>88.06</v>
      </c>
      <c r="I3" s="24" t="n">
        <f aca="false">'Entrades '!I40</f>
        <v>0.16</v>
      </c>
      <c r="J3" s="24"/>
      <c r="K3" s="24"/>
    </row>
    <row r="4" customFormat="false" ht="15" hidden="false" customHeight="false" outlineLevel="0" collapsed="false">
      <c r="A4" s="23" t="s">
        <v>13</v>
      </c>
      <c r="B4" s="24" t="n">
        <f aca="false">'Entrades '!B41</f>
        <v>171.7</v>
      </c>
      <c r="C4" s="24" t="n">
        <f aca="false">'Entrades '!C41</f>
        <v>14.28</v>
      </c>
      <c r="D4" s="25" t="n">
        <f aca="false">'Entrades '!D41</f>
        <v>820.42</v>
      </c>
      <c r="E4" s="26" t="n">
        <f aca="false">'Entrades '!E41</f>
        <v>98.98</v>
      </c>
      <c r="F4" s="27" t="n">
        <f aca="false">'Entrades '!F41</f>
        <v>57.34</v>
      </c>
      <c r="G4" s="28" t="n">
        <f aca="false">'Entrades '!G41</f>
        <v>82.62</v>
      </c>
      <c r="H4" s="29" t="n">
        <f aca="false">'Entrades '!H41</f>
        <v>86</v>
      </c>
      <c r="I4" s="24" t="n">
        <f aca="false">'Entrades '!I41</f>
        <v>0.1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'!B42</f>
        <v>71.98</v>
      </c>
      <c r="C5" s="24" t="n">
        <f aca="false">'Entrades '!C42</f>
        <v>27.86</v>
      </c>
      <c r="D5" s="25" t="n">
        <f aca="false">'Entrades '!D42</f>
        <v>1064.56</v>
      </c>
      <c r="E5" s="26" t="n">
        <f aca="false">'Entrades '!E42</f>
        <v>128.4</v>
      </c>
      <c r="F5" s="27" t="n">
        <f aca="false">'Entrades '!F42</f>
        <v>86.78</v>
      </c>
      <c r="G5" s="28" t="n">
        <f aca="false">'Entrades '!G42</f>
        <v>105.42</v>
      </c>
      <c r="H5" s="29" t="n">
        <f aca="false">'Entrades '!H42</f>
        <v>123.14</v>
      </c>
      <c r="I5" s="24" t="n">
        <f aca="false">'Entrades '!I42</f>
        <v>0.06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'!B43</f>
        <v>54.46</v>
      </c>
      <c r="C6" s="24" t="n">
        <f aca="false">'Entrades '!C43</f>
        <v>17.06</v>
      </c>
      <c r="D6" s="25" t="n">
        <f aca="false">'Entrades '!D43</f>
        <v>1454.12</v>
      </c>
      <c r="E6" s="26" t="n">
        <f aca="false">'Entrades '!E43</f>
        <v>188.02</v>
      </c>
      <c r="F6" s="27" t="n">
        <f aca="false">'Entrades '!F43</f>
        <v>159.06</v>
      </c>
      <c r="G6" s="28" t="n">
        <f aca="false">'Entrades '!G43</f>
        <v>150.72</v>
      </c>
      <c r="H6" s="29" t="n">
        <f aca="false">'Entrades '!H43</f>
        <v>252.12</v>
      </c>
      <c r="I6" s="24" t="n">
        <f aca="false">'Entrades '!I43</f>
        <v>0.16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'!B44</f>
        <v>43.02</v>
      </c>
      <c r="C7" s="24" t="n">
        <f aca="false">'Entrades '!C44</f>
        <v>32.62</v>
      </c>
      <c r="D7" s="25" t="n">
        <f aca="false">'Entrades '!D44</f>
        <v>1725.08</v>
      </c>
      <c r="E7" s="26" t="n">
        <f aca="false">'Entrades '!E44</f>
        <v>241.58</v>
      </c>
      <c r="F7" s="27" t="n">
        <f aca="false">'Entrades '!F44</f>
        <v>283.62</v>
      </c>
      <c r="G7" s="28" t="n">
        <f aca="false">'Entrades '!G44</f>
        <v>200.94</v>
      </c>
      <c r="H7" s="29" t="n">
        <f aca="false">'Entrades '!H44</f>
        <v>477.58</v>
      </c>
      <c r="I7" s="24" t="n">
        <f aca="false">'Entrades '!I44</f>
        <v>0.06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'!B45</f>
        <v>35.68</v>
      </c>
      <c r="C8" s="24" t="n">
        <f aca="false">'Entrades '!C45</f>
        <v>23.78</v>
      </c>
      <c r="D8" s="25" t="n">
        <f aca="false">'Entrades '!D45</f>
        <v>1937</v>
      </c>
      <c r="E8" s="26" t="n">
        <f aca="false">'Entrades '!E45</f>
        <v>266.68</v>
      </c>
      <c r="F8" s="27" t="n">
        <f aca="false">'Entrades '!F45</f>
        <v>426.9</v>
      </c>
      <c r="G8" s="28" t="n">
        <f aca="false">'Entrades '!G45</f>
        <v>258.18</v>
      </c>
      <c r="H8" s="29" t="n">
        <f aca="false">'Entrades '!H45</f>
        <v>584.92</v>
      </c>
      <c r="I8" s="24" t="n">
        <f aca="false">'Entrades '!I45</f>
        <v>0.26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'!B46</f>
        <v>38.46</v>
      </c>
      <c r="C9" s="24" t="n">
        <f aca="false">'Entrades '!C46</f>
        <v>11.12</v>
      </c>
      <c r="D9" s="25" t="n">
        <f aca="false">'Entrades '!D46</f>
        <v>2151.64</v>
      </c>
      <c r="E9" s="26" t="n">
        <f aca="false">'Entrades '!E46</f>
        <v>299.2</v>
      </c>
      <c r="F9" s="27" t="n">
        <f aca="false">'Entrades '!F46</f>
        <v>497.3</v>
      </c>
      <c r="G9" s="28" t="n">
        <f aca="false">'Entrades '!G46</f>
        <v>298.32</v>
      </c>
      <c r="H9" s="29" t="n">
        <f aca="false">'Entrades '!H46</f>
        <v>653.44</v>
      </c>
      <c r="I9" s="24" t="n">
        <f aca="false">'Entrades '!I46</f>
        <v>0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'!B47</f>
        <v>0</v>
      </c>
      <c r="C10" s="24" t="n">
        <f aca="false">'Entrades '!C47</f>
        <v>0</v>
      </c>
      <c r="D10" s="25" t="n">
        <f aca="false">'Entrades '!D47</f>
        <v>0</v>
      </c>
      <c r="E10" s="26" t="n">
        <f aca="false">'Entrades '!E47</f>
        <v>0</v>
      </c>
      <c r="F10" s="27" t="n">
        <f aca="false">'Entrades '!F47</f>
        <v>0</v>
      </c>
      <c r="G10" s="28" t="n">
        <f aca="false">'Entrades '!G47</f>
        <v>0</v>
      </c>
      <c r="H10" s="29" t="n">
        <f aca="false">'Entrades '!H47</f>
        <v>0</v>
      </c>
      <c r="I10" s="24" t="n">
        <f aca="false">'Entrades '!I47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'!B48</f>
        <v>0</v>
      </c>
      <c r="C11" s="24" t="n">
        <f aca="false">'Entrades '!C48</f>
        <v>0</v>
      </c>
      <c r="D11" s="25" t="n">
        <f aca="false">'Entrades '!D48</f>
        <v>0</v>
      </c>
      <c r="E11" s="26" t="n">
        <f aca="false">'Entrades '!E48</f>
        <v>0</v>
      </c>
      <c r="F11" s="27" t="n">
        <f aca="false">'Entrades '!F48</f>
        <v>0</v>
      </c>
      <c r="G11" s="28" t="n">
        <f aca="false">'Entrades '!G48</f>
        <v>0</v>
      </c>
      <c r="H11" s="29" t="n">
        <f aca="false">'Entrades '!H48</f>
        <v>0</v>
      </c>
      <c r="I11" s="24" t="n">
        <f aca="false">'Entrades '!I48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'!B49</f>
        <v>0</v>
      </c>
      <c r="C12" s="24" t="n">
        <f aca="false">'Entrades '!C49</f>
        <v>0</v>
      </c>
      <c r="D12" s="25" t="n">
        <f aca="false">'Entrades '!D49</f>
        <v>0</v>
      </c>
      <c r="E12" s="26" t="n">
        <f aca="false">'Entrades '!E49</f>
        <v>0</v>
      </c>
      <c r="F12" s="27" t="n">
        <f aca="false">'Entrades '!F49</f>
        <v>0</v>
      </c>
      <c r="G12" s="28" t="n">
        <f aca="false">'Entrades '!G49</f>
        <v>0</v>
      </c>
      <c r="H12" s="29" t="n">
        <f aca="false">'Entrades '!H49</f>
        <v>0</v>
      </c>
      <c r="I12" s="24" t="n">
        <f aca="false">'Entrades '!I49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'!B50</f>
        <v>0</v>
      </c>
      <c r="C13" s="24" t="n">
        <f aca="false">'Entrades '!C50</f>
        <v>0</v>
      </c>
      <c r="D13" s="25" t="n">
        <f aca="false">'Entrades '!D50</f>
        <v>0</v>
      </c>
      <c r="E13" s="26" t="n">
        <f aca="false">'Entrades '!E50</f>
        <v>0</v>
      </c>
      <c r="F13" s="27" t="n">
        <f aca="false">'Entrades '!F50</f>
        <v>0</v>
      </c>
      <c r="G13" s="28" t="n">
        <f aca="false">'Entrades '!G50</f>
        <v>0</v>
      </c>
      <c r="H13" s="29" t="n">
        <f aca="false">'Entrades '!H50</f>
        <v>0</v>
      </c>
      <c r="I13" s="24" t="n">
        <f aca="false">'Entrades '!I50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'!B51</f>
        <v>0</v>
      </c>
      <c r="C14" s="24" t="n">
        <f aca="false">'Entrades '!C51</f>
        <v>0</v>
      </c>
      <c r="D14" s="25" t="n">
        <f aca="false">'Entrades '!D51</f>
        <v>0</v>
      </c>
      <c r="E14" s="26" t="n">
        <f aca="false">'Entrades '!E51</f>
        <v>0</v>
      </c>
      <c r="F14" s="27" t="n">
        <f aca="false">'Entrades '!F51</f>
        <v>0</v>
      </c>
      <c r="G14" s="28" t="n">
        <f aca="false">'Entrades '!G51</f>
        <v>0</v>
      </c>
      <c r="H14" s="29" t="n">
        <f aca="false">'Entrades '!H51</f>
        <v>0</v>
      </c>
      <c r="I14" s="24" t="n">
        <f aca="false">'Entrades '!I51</f>
        <v>0</v>
      </c>
      <c r="J14" s="24"/>
      <c r="K14" s="24"/>
    </row>
    <row r="15" customFormat="false" ht="15" hidden="false" customHeight="false" outlineLevel="0" collapsed="false">
      <c r="A15" s="33" t="s">
        <v>165</v>
      </c>
      <c r="B15" s="34" t="n">
        <f aca="false">'Entrades '!B52</f>
        <v>537.76</v>
      </c>
      <c r="C15" s="34" t="n">
        <f aca="false">'Entrades '!C52</f>
        <v>158.88</v>
      </c>
      <c r="D15" s="35" t="n">
        <f aca="false">'Entrades '!D52</f>
        <v>9985.86</v>
      </c>
      <c r="E15" s="36" t="n">
        <f aca="false">'Entrades '!E52</f>
        <v>1323.02</v>
      </c>
      <c r="F15" s="37" t="n">
        <f aca="false">'Entrades '!F52</f>
        <v>1576.96</v>
      </c>
      <c r="G15" s="38" t="n">
        <f aca="false">'Entrades '!G52</f>
        <v>1182.96</v>
      </c>
      <c r="H15" s="34" t="n">
        <f aca="false">'Entrades '!H52</f>
        <v>2265.26</v>
      </c>
      <c r="I15" s="39" t="n">
        <f aca="false">'Entrades '!I52</f>
        <v>0.8</v>
      </c>
      <c r="J15" s="39"/>
      <c r="K15" s="39"/>
    </row>
    <row r="21" customFormat="false" ht="30" hidden="false" customHeight="true" outlineLevel="0" collapsed="false">
      <c r="B21" s="123" t="s">
        <v>207</v>
      </c>
      <c r="C21" s="123"/>
    </row>
    <row r="22" customFormat="false" ht="23.85" hidden="false" customHeight="false" outlineLevel="0" collapsed="false">
      <c r="B22" s="123" t="s">
        <v>33</v>
      </c>
      <c r="C22" s="123" t="s">
        <v>209</v>
      </c>
    </row>
    <row r="23" customFormat="false" ht="15" hidden="false" customHeight="false" outlineLevel="0" collapsed="false">
      <c r="A23" s="23" t="s">
        <v>12</v>
      </c>
      <c r="B23" s="360"/>
      <c r="C23" s="360"/>
      <c r="E23" s="107" t="s">
        <v>211</v>
      </c>
      <c r="F23" s="107" t="s">
        <v>212</v>
      </c>
    </row>
    <row r="24" customFormat="false" ht="15" hidden="false" customHeight="false" outlineLevel="0" collapsed="false">
      <c r="A24" s="23" t="s">
        <v>13</v>
      </c>
      <c r="B24" s="360"/>
      <c r="C24" s="360"/>
      <c r="E24" s="107" t="s">
        <v>213</v>
      </c>
      <c r="F24" s="107" t="s">
        <v>209</v>
      </c>
    </row>
    <row r="25" customFormat="false" ht="15" hidden="false" customHeight="false" outlineLevel="0" collapsed="false">
      <c r="A25" s="23" t="s">
        <v>14</v>
      </c>
      <c r="B25" s="360"/>
      <c r="C25" s="360"/>
    </row>
    <row r="26" customFormat="false" ht="15" hidden="false" customHeight="false" outlineLevel="0" collapsed="false">
      <c r="A26" s="23" t="s">
        <v>15</v>
      </c>
      <c r="B26" s="360"/>
      <c r="C26" s="360"/>
    </row>
    <row r="27" customFormat="false" ht="15" hidden="false" customHeight="false" outlineLevel="0" collapsed="false">
      <c r="A27" s="23" t="s">
        <v>16</v>
      </c>
      <c r="B27" s="360"/>
      <c r="C27" s="360"/>
    </row>
    <row r="28" customFormat="false" ht="15" hidden="false" customHeight="false" outlineLevel="0" collapsed="false">
      <c r="A28" s="23" t="s">
        <v>17</v>
      </c>
      <c r="B28" s="360"/>
      <c r="C28" s="360"/>
    </row>
    <row r="29" customFormat="false" ht="15" hidden="false" customHeight="false" outlineLevel="0" collapsed="false">
      <c r="A29" s="23" t="s">
        <v>18</v>
      </c>
      <c r="B29" s="360"/>
      <c r="C29" s="360"/>
    </row>
    <row r="30" customFormat="false" ht="15" hidden="false" customHeight="false" outlineLevel="0" collapsed="false">
      <c r="A30" s="23" t="s">
        <v>19</v>
      </c>
      <c r="B30" s="360"/>
      <c r="C30" s="360"/>
    </row>
    <row r="31" customFormat="false" ht="15" hidden="false" customHeight="false" outlineLevel="0" collapsed="false">
      <c r="A31" s="23" t="s">
        <v>20</v>
      </c>
      <c r="B31" s="360"/>
      <c r="C31" s="360"/>
    </row>
    <row r="32" customFormat="false" ht="15" hidden="false" customHeight="false" outlineLevel="0" collapsed="false">
      <c r="A32" s="23" t="s">
        <v>21</v>
      </c>
      <c r="B32" s="360"/>
      <c r="C32" s="360"/>
    </row>
    <row r="33" customFormat="false" ht="15" hidden="false" customHeight="false" outlineLevel="0" collapsed="false">
      <c r="A33" s="23" t="s">
        <v>22</v>
      </c>
      <c r="B33" s="360"/>
      <c r="C33" s="360"/>
    </row>
    <row r="34" customFormat="false" ht="15" hidden="false" customHeight="false" outlineLevel="0" collapsed="false">
      <c r="A34" s="23" t="s">
        <v>23</v>
      </c>
      <c r="B34" s="360"/>
      <c r="C34" s="360"/>
    </row>
    <row r="35" customFormat="false" ht="15" hidden="false" customHeight="false" outlineLevel="0" collapsed="false">
      <c r="A35" s="33" t="s">
        <v>165</v>
      </c>
      <c r="B35" s="34"/>
      <c r="C35" s="34"/>
    </row>
  </sheetData>
  <mergeCells count="4">
    <mergeCell ref="B1:D1"/>
    <mergeCell ref="E1:H1"/>
    <mergeCell ref="I1:K1"/>
    <mergeCell ref="B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1" min="2" style="107" width="15.8"/>
  </cols>
  <sheetData>
    <row r="1" customFormat="false" ht="33.9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71.25" hidden="false" customHeight="tru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20" t="s">
        <v>8</v>
      </c>
      <c r="J2" s="20" t="s">
        <v>9</v>
      </c>
      <c r="K2" s="20" t="s">
        <v>10</v>
      </c>
      <c r="L2" s="113"/>
      <c r="M2" s="113" t="s">
        <v>214</v>
      </c>
    </row>
    <row r="3" customFormat="false" ht="15" hidden="false" customHeight="false" outlineLevel="0" collapsed="false">
      <c r="A3" s="23" t="s">
        <v>12</v>
      </c>
      <c r="B3" s="24" t="n">
        <f aca="false">'Entrades '!B55</f>
        <v>34.1</v>
      </c>
      <c r="C3" s="24" t="n">
        <f aca="false">'Entrades '!C55</f>
        <v>6.24</v>
      </c>
      <c r="D3" s="25" t="n">
        <f aca="false">'Entrades '!D55</f>
        <v>745.34</v>
      </c>
      <c r="E3" s="26" t="n">
        <f aca="false">'Entrades '!E55</f>
        <v>70.22</v>
      </c>
      <c r="F3" s="27" t="n">
        <f aca="false">'Entrades '!F55</f>
        <v>52.38</v>
      </c>
      <c r="G3" s="28" t="n">
        <f aca="false">'Entrades '!G55</f>
        <v>60.78</v>
      </c>
      <c r="H3" s="29" t="n">
        <f aca="false">'Entrades '!H55</f>
        <v>83.48</v>
      </c>
      <c r="I3" s="24" t="n">
        <f aca="false">'Entrades '!I55</f>
        <v>0</v>
      </c>
      <c r="J3" s="24"/>
      <c r="K3" s="24"/>
    </row>
    <row r="4" customFormat="false" ht="15" hidden="false" customHeight="false" outlineLevel="0" collapsed="false">
      <c r="A4" s="23" t="s">
        <v>13</v>
      </c>
      <c r="B4" s="24" t="n">
        <f aca="false">'Entrades '!B56</f>
        <v>38.88</v>
      </c>
      <c r="C4" s="24" t="n">
        <f aca="false">'Entrades '!C56</f>
        <v>15.04</v>
      </c>
      <c r="D4" s="25" t="n">
        <f aca="false">'Entrades '!D56</f>
        <v>738.88</v>
      </c>
      <c r="E4" s="26" t="n">
        <f aca="false">'Entrades '!E56</f>
        <v>68.88</v>
      </c>
      <c r="F4" s="27" t="n">
        <f aca="false">'Entrades '!F56</f>
        <v>44.42</v>
      </c>
      <c r="G4" s="28" t="n">
        <f aca="false">'Entrades '!G56</f>
        <v>65.2</v>
      </c>
      <c r="H4" s="29" t="n">
        <f aca="false">'Entrades '!H56</f>
        <v>94.76</v>
      </c>
      <c r="I4" s="24" t="n">
        <f aca="false">'Entrades '!I56</f>
        <v>0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'!B57</f>
        <v>53.14</v>
      </c>
      <c r="C5" s="24" t="n">
        <f aca="false">'Entrades '!C57</f>
        <v>5.52</v>
      </c>
      <c r="D5" s="25" t="n">
        <f aca="false">'Entrades '!D57</f>
        <v>863.46</v>
      </c>
      <c r="E5" s="26" t="n">
        <f aca="false">'Entrades '!E57</f>
        <v>93.92</v>
      </c>
      <c r="F5" s="27" t="n">
        <f aca="false">'Entrades '!F57</f>
        <v>50.86</v>
      </c>
      <c r="G5" s="28" t="n">
        <f aca="false">'Entrades '!G57</f>
        <v>74.8</v>
      </c>
      <c r="H5" s="29" t="n">
        <f aca="false">'Entrades '!H57</f>
        <v>112.52</v>
      </c>
      <c r="I5" s="24" t="n">
        <f aca="false">'Entrades '!I57</f>
        <v>0.04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'!B58</f>
        <v>54.36</v>
      </c>
      <c r="C6" s="24" t="n">
        <f aca="false">'Entrades '!C58</f>
        <v>10.5</v>
      </c>
      <c r="D6" s="25" t="n">
        <f aca="false">'Entrades '!D58</f>
        <v>1034.3</v>
      </c>
      <c r="E6" s="26" t="n">
        <f aca="false">'Entrades '!E58</f>
        <v>121.52</v>
      </c>
      <c r="F6" s="27" t="n">
        <f aca="false">'Entrades '!F58</f>
        <v>80.42</v>
      </c>
      <c r="G6" s="28" t="n">
        <f aca="false">'Entrades '!G58</f>
        <v>92.48</v>
      </c>
      <c r="H6" s="29" t="n">
        <f aca="false">'Entrades '!H58</f>
        <v>165.36</v>
      </c>
      <c r="I6" s="24" t="n">
        <f aca="false">'Entrades '!I58</f>
        <v>0.02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'!B59</f>
        <v>51.36</v>
      </c>
      <c r="C7" s="24" t="n">
        <f aca="false">'Entrades '!C59</f>
        <v>6.84</v>
      </c>
      <c r="D7" s="25" t="n">
        <f aca="false">'Entrades '!D59</f>
        <v>1245.34</v>
      </c>
      <c r="E7" s="26" t="n">
        <f aca="false">'Entrades '!E59</f>
        <v>159.02</v>
      </c>
      <c r="F7" s="27" t="n">
        <f aca="false">'Entrades '!F59</f>
        <v>182.34</v>
      </c>
      <c r="G7" s="28" t="n">
        <f aca="false">'Entrades '!G59</f>
        <v>112.1</v>
      </c>
      <c r="H7" s="29" t="n">
        <f aca="false">'Entrades '!H59</f>
        <v>233.74</v>
      </c>
      <c r="I7" s="24" t="n">
        <f aca="false">'Entrades '!I59</f>
        <v>0.06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'!B60</f>
        <v>51.18</v>
      </c>
      <c r="C8" s="24" t="n">
        <f aca="false">'Entrades '!C60</f>
        <v>5.86</v>
      </c>
      <c r="D8" s="25" t="n">
        <f aca="false">'Entrades '!D60</f>
        <v>1373.98</v>
      </c>
      <c r="E8" s="26" t="n">
        <f aca="false">'Entrades '!E60</f>
        <v>171.36</v>
      </c>
      <c r="F8" s="27" t="n">
        <f aca="false">'Entrades '!F60</f>
        <v>230.36</v>
      </c>
      <c r="G8" s="28" t="n">
        <f aca="false">'Entrades '!G60</f>
        <v>134.88</v>
      </c>
      <c r="H8" s="29" t="n">
        <f aca="false">'Entrades '!H60</f>
        <v>277.9</v>
      </c>
      <c r="I8" s="24" t="n">
        <f aca="false">'Entrades '!I60</f>
        <v>0.08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'!B61</f>
        <v>45.02</v>
      </c>
      <c r="C9" s="24" t="n">
        <f aca="false">'Entrades '!C61</f>
        <v>6.46</v>
      </c>
      <c r="D9" s="25" t="n">
        <f aca="false">'Entrades '!D61</f>
        <v>1472.5</v>
      </c>
      <c r="E9" s="26" t="n">
        <f aca="false">'Entrades '!E61</f>
        <v>184.46</v>
      </c>
      <c r="F9" s="27" t="n">
        <f aca="false">'Entrades '!F61</f>
        <v>260.42</v>
      </c>
      <c r="G9" s="28" t="n">
        <f aca="false">'Entrades '!G61</f>
        <v>171.5</v>
      </c>
      <c r="H9" s="29" t="n">
        <f aca="false">'Entrades '!H61</f>
        <v>330.38</v>
      </c>
      <c r="I9" s="24" t="n">
        <f aca="false">'Entrades '!I61</f>
        <v>0.16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'!B62</f>
        <v>0</v>
      </c>
      <c r="C10" s="24" t="n">
        <f aca="false">'Entrades '!C62</f>
        <v>0</v>
      </c>
      <c r="D10" s="25" t="n">
        <f aca="false">'Entrades '!D62</f>
        <v>0</v>
      </c>
      <c r="E10" s="26" t="n">
        <f aca="false">'Entrades '!E62</f>
        <v>0</v>
      </c>
      <c r="F10" s="27" t="n">
        <f aca="false">'Entrades '!F62</f>
        <v>0</v>
      </c>
      <c r="G10" s="28" t="n">
        <f aca="false">'Entrades '!G62</f>
        <v>0</v>
      </c>
      <c r="H10" s="29" t="n">
        <f aca="false">'Entrades '!H62</f>
        <v>0</v>
      </c>
      <c r="I10" s="24" t="n">
        <f aca="false">'Entrades '!I62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'!B63</f>
        <v>0</v>
      </c>
      <c r="C11" s="24" t="n">
        <f aca="false">'Entrades '!C63</f>
        <v>0</v>
      </c>
      <c r="D11" s="25" t="n">
        <f aca="false">'Entrades '!D63</f>
        <v>0</v>
      </c>
      <c r="E11" s="26" t="n">
        <f aca="false">'Entrades '!E63</f>
        <v>0</v>
      </c>
      <c r="F11" s="27" t="n">
        <f aca="false">'Entrades '!F63</f>
        <v>0</v>
      </c>
      <c r="G11" s="28" t="n">
        <f aca="false">'Entrades '!G63</f>
        <v>0</v>
      </c>
      <c r="H11" s="29" t="n">
        <f aca="false">'Entrades '!H63</f>
        <v>0</v>
      </c>
      <c r="I11" s="24" t="n">
        <f aca="false">'Entrades '!I63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'!B64</f>
        <v>0</v>
      </c>
      <c r="C12" s="24" t="n">
        <f aca="false">'Entrades '!C64</f>
        <v>0</v>
      </c>
      <c r="D12" s="25" t="n">
        <f aca="false">'Entrades '!D64</f>
        <v>0</v>
      </c>
      <c r="E12" s="26" t="n">
        <f aca="false">'Entrades '!E64</f>
        <v>0</v>
      </c>
      <c r="F12" s="27" t="n">
        <f aca="false">'Entrades '!F64</f>
        <v>0</v>
      </c>
      <c r="G12" s="28" t="n">
        <f aca="false">'Entrades '!G64</f>
        <v>0</v>
      </c>
      <c r="H12" s="29" t="n">
        <f aca="false">'Entrades '!H64</f>
        <v>0</v>
      </c>
      <c r="I12" s="24" t="n">
        <f aca="false">'Entrades '!I64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'!B65</f>
        <v>0</v>
      </c>
      <c r="C13" s="24" t="n">
        <f aca="false">'Entrades '!C65</f>
        <v>0</v>
      </c>
      <c r="D13" s="25" t="n">
        <f aca="false">'Entrades '!D65</f>
        <v>0</v>
      </c>
      <c r="E13" s="26" t="n">
        <f aca="false">'Entrades '!E65</f>
        <v>0</v>
      </c>
      <c r="F13" s="27" t="n">
        <f aca="false">'Entrades '!F65</f>
        <v>0</v>
      </c>
      <c r="G13" s="28" t="n">
        <f aca="false">'Entrades '!G65</f>
        <v>0</v>
      </c>
      <c r="H13" s="29" t="n">
        <f aca="false">'Entrades '!H65</f>
        <v>0</v>
      </c>
      <c r="I13" s="24" t="n">
        <f aca="false">'Entrades '!I65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'!B66</f>
        <v>0</v>
      </c>
      <c r="C14" s="24" t="n">
        <f aca="false">'Entrades '!C66</f>
        <v>0</v>
      </c>
      <c r="D14" s="25" t="n">
        <f aca="false">'Entrades '!D66</f>
        <v>0</v>
      </c>
      <c r="E14" s="26" t="n">
        <f aca="false">'Entrades '!E66</f>
        <v>0</v>
      </c>
      <c r="F14" s="27" t="n">
        <f aca="false">'Entrades '!F66</f>
        <v>0</v>
      </c>
      <c r="G14" s="28" t="n">
        <f aca="false">'Entrades '!G66</f>
        <v>0</v>
      </c>
      <c r="H14" s="29" t="n">
        <f aca="false">'Entrades '!H66</f>
        <v>0</v>
      </c>
      <c r="I14" s="24" t="n">
        <f aca="false">'Entrades '!I66</f>
        <v>0</v>
      </c>
      <c r="J14" s="24"/>
      <c r="K14" s="24"/>
    </row>
    <row r="15" customFormat="false" ht="15" hidden="false" customHeight="false" outlineLevel="0" collapsed="false">
      <c r="A15" s="33" t="s">
        <v>165</v>
      </c>
      <c r="B15" s="34" t="n">
        <f aca="false">'Entrades '!B67</f>
        <v>328.04</v>
      </c>
      <c r="C15" s="34" t="n">
        <f aca="false">'Entrades '!C67</f>
        <v>56.46</v>
      </c>
      <c r="D15" s="35" t="n">
        <f aca="false">'Entrades '!D67</f>
        <v>7473.8</v>
      </c>
      <c r="E15" s="36" t="n">
        <f aca="false">'Entrades '!E67</f>
        <v>869.38</v>
      </c>
      <c r="F15" s="37" t="n">
        <f aca="false">'Entrades '!F67</f>
        <v>901.2</v>
      </c>
      <c r="G15" s="38" t="n">
        <f aca="false">'Entrades '!G67</f>
        <v>711.74</v>
      </c>
      <c r="H15" s="34" t="n">
        <f aca="false">'Entrades '!H67</f>
        <v>1298.14</v>
      </c>
      <c r="I15" s="39" t="n">
        <f aca="false">'Entrades '!I67</f>
        <v>0.36</v>
      </c>
      <c r="J15" s="39"/>
      <c r="K15" s="39"/>
    </row>
    <row r="21" customFormat="false" ht="30" hidden="false" customHeight="true" outlineLevel="0" collapsed="false">
      <c r="B21" s="123" t="s">
        <v>207</v>
      </c>
      <c r="C21" s="123"/>
    </row>
    <row r="22" customFormat="false" ht="23.85" hidden="false" customHeight="false" outlineLevel="0" collapsed="false">
      <c r="B22" s="123" t="s">
        <v>33</v>
      </c>
      <c r="C22" s="123" t="s">
        <v>209</v>
      </c>
    </row>
    <row r="23" customFormat="false" ht="15" hidden="false" customHeight="false" outlineLevel="0" collapsed="false">
      <c r="A23" s="23" t="s">
        <v>12</v>
      </c>
      <c r="B23" s="360"/>
      <c r="C23" s="360"/>
    </row>
    <row r="24" customFormat="false" ht="15" hidden="false" customHeight="false" outlineLevel="0" collapsed="false">
      <c r="A24" s="23" t="s">
        <v>13</v>
      </c>
      <c r="B24" s="360"/>
      <c r="C24" s="360"/>
    </row>
    <row r="25" customFormat="false" ht="15" hidden="false" customHeight="false" outlineLevel="0" collapsed="false">
      <c r="A25" s="23" t="s">
        <v>14</v>
      </c>
      <c r="B25" s="360"/>
      <c r="C25" s="360"/>
    </row>
    <row r="26" customFormat="false" ht="15" hidden="false" customHeight="false" outlineLevel="0" collapsed="false">
      <c r="A26" s="23" t="s">
        <v>15</v>
      </c>
      <c r="B26" s="360"/>
      <c r="C26" s="360"/>
    </row>
    <row r="27" customFormat="false" ht="15" hidden="false" customHeight="false" outlineLevel="0" collapsed="false">
      <c r="A27" s="23" t="s">
        <v>16</v>
      </c>
      <c r="B27" s="360"/>
      <c r="C27" s="360"/>
    </row>
    <row r="28" customFormat="false" ht="15" hidden="false" customHeight="false" outlineLevel="0" collapsed="false">
      <c r="A28" s="23" t="s">
        <v>17</v>
      </c>
      <c r="B28" s="360"/>
      <c r="C28" s="360"/>
    </row>
    <row r="29" customFormat="false" ht="15" hidden="false" customHeight="false" outlineLevel="0" collapsed="false">
      <c r="A29" s="23" t="s">
        <v>18</v>
      </c>
      <c r="B29" s="360"/>
      <c r="C29" s="360"/>
    </row>
    <row r="30" customFormat="false" ht="15" hidden="false" customHeight="false" outlineLevel="0" collapsed="false">
      <c r="A30" s="23" t="s">
        <v>19</v>
      </c>
      <c r="B30" s="360"/>
      <c r="C30" s="360"/>
    </row>
    <row r="31" customFormat="false" ht="15" hidden="false" customHeight="false" outlineLevel="0" collapsed="false">
      <c r="A31" s="23" t="s">
        <v>20</v>
      </c>
      <c r="B31" s="360"/>
      <c r="C31" s="360"/>
    </row>
    <row r="32" customFormat="false" ht="15" hidden="false" customHeight="false" outlineLevel="0" collapsed="false">
      <c r="A32" s="23" t="s">
        <v>21</v>
      </c>
      <c r="B32" s="360"/>
      <c r="C32" s="360"/>
    </row>
    <row r="33" customFormat="false" ht="15" hidden="false" customHeight="false" outlineLevel="0" collapsed="false">
      <c r="A33" s="23" t="s">
        <v>22</v>
      </c>
      <c r="B33" s="360"/>
      <c r="C33" s="360"/>
    </row>
    <row r="34" customFormat="false" ht="15" hidden="false" customHeight="false" outlineLevel="0" collapsed="false">
      <c r="A34" s="23" t="s">
        <v>23</v>
      </c>
      <c r="B34" s="360"/>
      <c r="C34" s="360"/>
    </row>
    <row r="35" customFormat="false" ht="15" hidden="false" customHeight="false" outlineLevel="0" collapsed="false">
      <c r="A35" s="33" t="s">
        <v>165</v>
      </c>
      <c r="B35" s="34"/>
      <c r="C35" s="34"/>
    </row>
  </sheetData>
  <mergeCells count="4">
    <mergeCell ref="B1:D1"/>
    <mergeCell ref="E1:H1"/>
    <mergeCell ref="I1:K1"/>
    <mergeCell ref="B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19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1" min="2" style="107" width="15.8"/>
  </cols>
  <sheetData>
    <row r="1" customFormat="false" ht="30.5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71.25" hidden="false" customHeight="tru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20" t="s">
        <v>8</v>
      </c>
      <c r="J2" s="20" t="s">
        <v>9</v>
      </c>
      <c r="K2" s="20" t="s">
        <v>10</v>
      </c>
      <c r="L2" s="113"/>
      <c r="M2" s="113" t="s">
        <v>214</v>
      </c>
    </row>
    <row r="3" customFormat="false" ht="15" hidden="false" customHeight="false" outlineLevel="0" collapsed="false">
      <c r="A3" s="23" t="s">
        <v>12</v>
      </c>
      <c r="B3" s="24" t="n">
        <f aca="false">'Entrades '!B70</f>
        <v>10.26</v>
      </c>
      <c r="C3" s="24" t="n">
        <f aca="false">'Entrades '!C70</f>
        <v>0</v>
      </c>
      <c r="D3" s="25" t="n">
        <f aca="false">'Entrades '!D70</f>
        <v>162.26</v>
      </c>
      <c r="E3" s="26" t="n">
        <f aca="false">'Entrades '!E70</f>
        <v>13.38</v>
      </c>
      <c r="F3" s="27" t="n">
        <f aca="false">'Entrades '!F70</f>
        <v>19.64</v>
      </c>
      <c r="G3" s="28" t="n">
        <f aca="false">'Entrades '!G70</f>
        <v>12.12</v>
      </c>
      <c r="H3" s="29" t="n">
        <f aca="false">'Entrades '!H70</f>
        <v>19.4</v>
      </c>
      <c r="I3" s="24" t="n">
        <f aca="false">'Entrades '!I70</f>
        <v>0</v>
      </c>
      <c r="J3" s="24"/>
      <c r="K3" s="24"/>
    </row>
    <row r="4" customFormat="false" ht="15" hidden="false" customHeight="false" outlineLevel="0" collapsed="false">
      <c r="A4" s="23" t="s">
        <v>13</v>
      </c>
      <c r="B4" s="24" t="n">
        <f aca="false">'Entrades '!B71</f>
        <v>12.58</v>
      </c>
      <c r="C4" s="24" t="n">
        <f aca="false">'Entrades '!C71</f>
        <v>0</v>
      </c>
      <c r="D4" s="25" t="n">
        <f aca="false">'Entrades '!D71</f>
        <v>153.88</v>
      </c>
      <c r="E4" s="26" t="n">
        <f aca="false">'Entrades '!E71</f>
        <v>14.7</v>
      </c>
      <c r="F4" s="27" t="n">
        <f aca="false">'Entrades '!F71</f>
        <v>11.78</v>
      </c>
      <c r="G4" s="28" t="n">
        <f aca="false">'Entrades '!G71</f>
        <v>13.1</v>
      </c>
      <c r="H4" s="29" t="n">
        <f aca="false">'Entrades '!H71</f>
        <v>18.94</v>
      </c>
      <c r="I4" s="24" t="n">
        <f aca="false">'Entrades '!I71</f>
        <v>0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'!B72</f>
        <v>16.16</v>
      </c>
      <c r="C5" s="24" t="n">
        <f aca="false">'Entrades '!C72</f>
        <v>0</v>
      </c>
      <c r="D5" s="25" t="n">
        <f aca="false">'Entrades '!D72</f>
        <v>194.78</v>
      </c>
      <c r="E5" s="26" t="n">
        <f aca="false">'Entrades '!E72</f>
        <v>17.94</v>
      </c>
      <c r="F5" s="27" t="n">
        <f aca="false">'Entrades '!F72</f>
        <v>19</v>
      </c>
      <c r="G5" s="28" t="n">
        <f aca="false">'Entrades '!G72</f>
        <v>15.1</v>
      </c>
      <c r="H5" s="29" t="n">
        <f aca="false">'Entrades '!H72</f>
        <v>24.52</v>
      </c>
      <c r="I5" s="24" t="n">
        <f aca="false">'Entrades '!I72</f>
        <v>0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'!B73</f>
        <v>17.02</v>
      </c>
      <c r="C6" s="24" t="n">
        <f aca="false">'Entrades '!C73</f>
        <v>0</v>
      </c>
      <c r="D6" s="25" t="n">
        <f aca="false">'Entrades '!D73</f>
        <v>252.2</v>
      </c>
      <c r="E6" s="26" t="n">
        <f aca="false">'Entrades '!E73</f>
        <v>30.86</v>
      </c>
      <c r="F6" s="27" t="n">
        <f aca="false">'Entrades '!F73</f>
        <v>25.06</v>
      </c>
      <c r="G6" s="28" t="n">
        <f aca="false">'Entrades '!G73</f>
        <v>23.7</v>
      </c>
      <c r="H6" s="29" t="n">
        <f aca="false">'Entrades '!H73</f>
        <v>51.16</v>
      </c>
      <c r="I6" s="24" t="n">
        <f aca="false">'Entrades '!I73</f>
        <v>0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'!B74</f>
        <v>16.62</v>
      </c>
      <c r="C7" s="24" t="n">
        <f aca="false">'Entrades '!C74</f>
        <v>0</v>
      </c>
      <c r="D7" s="25" t="n">
        <f aca="false">'Entrades '!D74</f>
        <v>305.84</v>
      </c>
      <c r="E7" s="26" t="n">
        <f aca="false">'Entrades '!E74</f>
        <v>40.56</v>
      </c>
      <c r="F7" s="27" t="n">
        <f aca="false">'Entrades '!F74</f>
        <v>58.02</v>
      </c>
      <c r="G7" s="28" t="n">
        <f aca="false">'Entrades '!G74</f>
        <v>31.02</v>
      </c>
      <c r="H7" s="29" t="n">
        <f aca="false">'Entrades '!H74</f>
        <v>98.52</v>
      </c>
      <c r="I7" s="24" t="n">
        <f aca="false">'Entrades '!I74</f>
        <v>2.56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'!B75</f>
        <v>12.72</v>
      </c>
      <c r="C8" s="24" t="n">
        <f aca="false">'Entrades '!C75</f>
        <v>0</v>
      </c>
      <c r="D8" s="25" t="n">
        <f aca="false">'Entrades '!D75</f>
        <v>332.74</v>
      </c>
      <c r="E8" s="26" t="n">
        <f aca="false">'Entrades '!E75</f>
        <v>48.1</v>
      </c>
      <c r="F8" s="27" t="n">
        <f aca="false">'Entrades '!F75</f>
        <v>71.98</v>
      </c>
      <c r="G8" s="28" t="n">
        <f aca="false">'Entrades '!G75</f>
        <v>36</v>
      </c>
      <c r="H8" s="29" t="n">
        <f aca="false">'Entrades '!H75</f>
        <v>114.62</v>
      </c>
      <c r="I8" s="24" t="n">
        <f aca="false">'Entrades '!I75</f>
        <v>0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'!B76</f>
        <v>12.22</v>
      </c>
      <c r="C9" s="24" t="n">
        <f aca="false">'Entrades '!C76</f>
        <v>0</v>
      </c>
      <c r="D9" s="25" t="n">
        <f aca="false">'Entrades '!D76</f>
        <v>362.74</v>
      </c>
      <c r="E9" s="26" t="n">
        <f aca="false">'Entrades '!E76</f>
        <v>50.14</v>
      </c>
      <c r="F9" s="27" t="n">
        <f aca="false">'Entrades '!F76</f>
        <v>53.58</v>
      </c>
      <c r="G9" s="28" t="n">
        <f aca="false">'Entrades '!G76</f>
        <v>36.6</v>
      </c>
      <c r="H9" s="29" t="n">
        <f aca="false">'Entrades '!H76</f>
        <v>123.2</v>
      </c>
      <c r="I9" s="24" t="n">
        <f aca="false">'Entrades '!I76</f>
        <v>0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'!B77</f>
        <v>0</v>
      </c>
      <c r="C10" s="24" t="n">
        <f aca="false">'Entrades '!C77</f>
        <v>0</v>
      </c>
      <c r="D10" s="25" t="n">
        <f aca="false">'Entrades '!D77</f>
        <v>0</v>
      </c>
      <c r="E10" s="26" t="n">
        <f aca="false">'Entrades '!E77</f>
        <v>0</v>
      </c>
      <c r="F10" s="27" t="n">
        <f aca="false">'Entrades '!F77</f>
        <v>0</v>
      </c>
      <c r="G10" s="28" t="n">
        <f aca="false">'Entrades '!G77</f>
        <v>0</v>
      </c>
      <c r="H10" s="29" t="n">
        <f aca="false">'Entrades '!H77</f>
        <v>0</v>
      </c>
      <c r="I10" s="24" t="n">
        <f aca="false">'Entrades '!I77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'!B78</f>
        <v>0</v>
      </c>
      <c r="C11" s="24" t="n">
        <f aca="false">'Entrades '!C78</f>
        <v>0</v>
      </c>
      <c r="D11" s="25" t="n">
        <f aca="false">'Entrades '!D78</f>
        <v>0</v>
      </c>
      <c r="E11" s="26" t="n">
        <f aca="false">'Entrades '!E78</f>
        <v>0</v>
      </c>
      <c r="F11" s="27" t="n">
        <f aca="false">'Entrades '!F78</f>
        <v>0</v>
      </c>
      <c r="G11" s="28" t="n">
        <f aca="false">'Entrades '!G78</f>
        <v>0</v>
      </c>
      <c r="H11" s="29" t="n">
        <f aca="false">'Entrades '!H78</f>
        <v>0</v>
      </c>
      <c r="I11" s="24" t="n">
        <f aca="false">'Entrades '!I78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'!B79</f>
        <v>0</v>
      </c>
      <c r="C12" s="24" t="n">
        <f aca="false">'Entrades '!C79</f>
        <v>0</v>
      </c>
      <c r="D12" s="25" t="n">
        <f aca="false">'Entrades '!D79</f>
        <v>0</v>
      </c>
      <c r="E12" s="26" t="n">
        <f aca="false">'Entrades '!E79</f>
        <v>0</v>
      </c>
      <c r="F12" s="27" t="n">
        <f aca="false">'Entrades '!F79</f>
        <v>0</v>
      </c>
      <c r="G12" s="28" t="n">
        <f aca="false">'Entrades '!G79</f>
        <v>0</v>
      </c>
      <c r="H12" s="29" t="n">
        <f aca="false">'Entrades '!H79</f>
        <v>0</v>
      </c>
      <c r="I12" s="24" t="n">
        <f aca="false">'Entrades '!I79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'!B80</f>
        <v>0</v>
      </c>
      <c r="C13" s="24" t="n">
        <f aca="false">'Entrades '!C80</f>
        <v>0</v>
      </c>
      <c r="D13" s="25" t="n">
        <f aca="false">'Entrades '!D80</f>
        <v>0</v>
      </c>
      <c r="E13" s="26" t="n">
        <f aca="false">'Entrades '!E80</f>
        <v>0</v>
      </c>
      <c r="F13" s="27" t="n">
        <f aca="false">'Entrades '!F80</f>
        <v>0</v>
      </c>
      <c r="G13" s="28" t="n">
        <f aca="false">'Entrades '!G80</f>
        <v>0</v>
      </c>
      <c r="H13" s="29" t="n">
        <f aca="false">'Entrades '!H80</f>
        <v>0</v>
      </c>
      <c r="I13" s="24" t="n">
        <f aca="false">'Entrades '!I80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'!B81</f>
        <v>0</v>
      </c>
      <c r="C14" s="24" t="n">
        <f aca="false">'Entrades '!C81</f>
        <v>0</v>
      </c>
      <c r="D14" s="25" t="n">
        <f aca="false">'Entrades '!D81</f>
        <v>0</v>
      </c>
      <c r="E14" s="26" t="n">
        <f aca="false">'Entrades '!E81</f>
        <v>0</v>
      </c>
      <c r="F14" s="27" t="n">
        <f aca="false">'Entrades '!F81</f>
        <v>0</v>
      </c>
      <c r="G14" s="28" t="n">
        <f aca="false">'Entrades '!G81</f>
        <v>0</v>
      </c>
      <c r="H14" s="29" t="n">
        <f aca="false">'Entrades '!H81</f>
        <v>0</v>
      </c>
      <c r="I14" s="24" t="n">
        <f aca="false">'Entrades '!I81</f>
        <v>0</v>
      </c>
      <c r="J14" s="24"/>
      <c r="K14" s="24"/>
    </row>
    <row r="15" customFormat="false" ht="15" hidden="false" customHeight="false" outlineLevel="0" collapsed="false">
      <c r="A15" s="33" t="s">
        <v>165</v>
      </c>
      <c r="B15" s="34" t="n">
        <f aca="false">'Entrades '!B82</f>
        <v>97.58</v>
      </c>
      <c r="C15" s="34" t="n">
        <f aca="false">'Entrades '!C82</f>
        <v>0</v>
      </c>
      <c r="D15" s="35" t="n">
        <f aca="false">'Entrades '!D82</f>
        <v>1764.44</v>
      </c>
      <c r="E15" s="36" t="n">
        <f aca="false">'Entrades '!E82</f>
        <v>215.68</v>
      </c>
      <c r="F15" s="37" t="n">
        <f aca="false">'Entrades '!F82</f>
        <v>259.06</v>
      </c>
      <c r="G15" s="38" t="n">
        <f aca="false">'Entrades '!G82</f>
        <v>167.64</v>
      </c>
      <c r="H15" s="34" t="n">
        <f aca="false">'Entrades '!H82</f>
        <v>450.36</v>
      </c>
      <c r="I15" s="39" t="n">
        <f aca="false">'Entrades '!I82</f>
        <v>2.56</v>
      </c>
      <c r="J15" s="39"/>
      <c r="K15" s="39"/>
    </row>
    <row r="21" customFormat="false" ht="30" hidden="false" customHeight="true" outlineLevel="0" collapsed="false">
      <c r="B21" s="123" t="s">
        <v>207</v>
      </c>
      <c r="C21" s="123"/>
    </row>
    <row r="22" customFormat="false" ht="23.85" hidden="false" customHeight="false" outlineLevel="0" collapsed="false">
      <c r="B22" s="123" t="s">
        <v>33</v>
      </c>
      <c r="C22" s="123" t="s">
        <v>209</v>
      </c>
    </row>
    <row r="23" customFormat="false" ht="15" hidden="false" customHeight="false" outlineLevel="0" collapsed="false">
      <c r="A23" s="23" t="s">
        <v>12</v>
      </c>
      <c r="B23" s="360"/>
      <c r="C23" s="360"/>
    </row>
    <row r="24" customFormat="false" ht="15" hidden="false" customHeight="false" outlineLevel="0" collapsed="false">
      <c r="A24" s="23" t="s">
        <v>13</v>
      </c>
      <c r="B24" s="360"/>
      <c r="C24" s="360"/>
    </row>
    <row r="25" customFormat="false" ht="15" hidden="false" customHeight="false" outlineLevel="0" collapsed="false">
      <c r="A25" s="23" t="s">
        <v>14</v>
      </c>
      <c r="B25" s="360"/>
      <c r="C25" s="360"/>
    </row>
    <row r="26" customFormat="false" ht="15" hidden="false" customHeight="false" outlineLevel="0" collapsed="false">
      <c r="A26" s="23" t="s">
        <v>15</v>
      </c>
      <c r="B26" s="360"/>
      <c r="C26" s="360"/>
    </row>
    <row r="27" customFormat="false" ht="15" hidden="false" customHeight="false" outlineLevel="0" collapsed="false">
      <c r="A27" s="23" t="s">
        <v>16</v>
      </c>
      <c r="B27" s="360"/>
      <c r="C27" s="360"/>
    </row>
    <row r="28" customFormat="false" ht="15" hidden="false" customHeight="false" outlineLevel="0" collapsed="false">
      <c r="A28" s="23" t="s">
        <v>17</v>
      </c>
      <c r="B28" s="360"/>
      <c r="C28" s="360"/>
    </row>
    <row r="29" customFormat="false" ht="15" hidden="false" customHeight="false" outlineLevel="0" collapsed="false">
      <c r="A29" s="23" t="s">
        <v>18</v>
      </c>
      <c r="B29" s="360"/>
      <c r="C29" s="360"/>
    </row>
    <row r="30" customFormat="false" ht="15" hidden="false" customHeight="false" outlineLevel="0" collapsed="false">
      <c r="A30" s="23" t="s">
        <v>19</v>
      </c>
      <c r="B30" s="360"/>
      <c r="C30" s="360"/>
    </row>
    <row r="31" customFormat="false" ht="15" hidden="false" customHeight="false" outlineLevel="0" collapsed="false">
      <c r="A31" s="23" t="s">
        <v>20</v>
      </c>
      <c r="B31" s="360"/>
      <c r="C31" s="360"/>
    </row>
    <row r="32" customFormat="false" ht="15" hidden="false" customHeight="false" outlineLevel="0" collapsed="false">
      <c r="A32" s="23" t="s">
        <v>21</v>
      </c>
      <c r="B32" s="360"/>
      <c r="C32" s="360"/>
    </row>
    <row r="33" customFormat="false" ht="15" hidden="false" customHeight="false" outlineLevel="0" collapsed="false">
      <c r="A33" s="23" t="s">
        <v>22</v>
      </c>
      <c r="B33" s="360"/>
      <c r="C33" s="360"/>
    </row>
    <row r="34" customFormat="false" ht="15" hidden="false" customHeight="false" outlineLevel="0" collapsed="false">
      <c r="A34" s="23" t="s">
        <v>23</v>
      </c>
      <c r="B34" s="360"/>
      <c r="C34" s="360"/>
    </row>
    <row r="35" customFormat="false" ht="15" hidden="false" customHeight="false" outlineLevel="0" collapsed="false">
      <c r="A35" s="33" t="s">
        <v>165</v>
      </c>
      <c r="B35" s="34"/>
      <c r="C35" s="34"/>
    </row>
  </sheetData>
  <mergeCells count="4">
    <mergeCell ref="B1:D1"/>
    <mergeCell ref="E1:H1"/>
    <mergeCell ref="I1:K1"/>
    <mergeCell ref="B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9" activeCellId="0" sqref="G9"/>
    </sheetView>
  </sheetViews>
  <sheetFormatPr defaultColWidth="10.6796875" defaultRowHeight="15" customHeight="true" zeroHeight="false" outlineLevelRow="0" outlineLevelCol="0"/>
  <cols>
    <col collapsed="false" customWidth="true" hidden="false" outlineLevel="0" max="6" min="2" style="107" width="16.05"/>
    <col collapsed="false" customWidth="true" hidden="false" outlineLevel="0" max="7" min="7" style="107" width="14.67"/>
    <col collapsed="false" customWidth="true" hidden="false" outlineLevel="0" max="11" min="8" style="107" width="16.05"/>
  </cols>
  <sheetData>
    <row r="1" customFormat="false" ht="34.55" hidden="false" customHeight="true" outlineLevel="0" collapsed="false">
      <c r="A1" s="11"/>
      <c r="B1" s="354" t="s">
        <v>200</v>
      </c>
      <c r="C1" s="354"/>
      <c r="D1" s="354"/>
      <c r="E1" s="355" t="s">
        <v>201</v>
      </c>
      <c r="F1" s="355"/>
      <c r="G1" s="355"/>
      <c r="H1" s="355"/>
      <c r="I1" s="356" t="s">
        <v>202</v>
      </c>
      <c r="J1" s="356"/>
      <c r="K1" s="356"/>
      <c r="M1" s="107" t="s">
        <v>138</v>
      </c>
    </row>
    <row r="2" customFormat="false" ht="71.25" hidden="false" customHeight="true" outlineLevel="0" collapsed="false">
      <c r="A2" s="14"/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  <c r="H2" s="15" t="s">
        <v>7</v>
      </c>
      <c r="I2" s="20" t="s">
        <v>8</v>
      </c>
      <c r="J2" s="20" t="s">
        <v>9</v>
      </c>
      <c r="K2" s="20" t="s">
        <v>10</v>
      </c>
      <c r="L2" s="113"/>
      <c r="M2" s="113"/>
    </row>
    <row r="3" customFormat="false" ht="15" hidden="false" customHeight="false" outlineLevel="0" collapsed="false">
      <c r="A3" s="23" t="s">
        <v>12</v>
      </c>
      <c r="B3" s="24" t="n">
        <f aca="false">'Entrades '!B100</f>
        <v>0</v>
      </c>
      <c r="C3" s="24" t="n">
        <f aca="false">'Entrades '!C100</f>
        <v>0</v>
      </c>
      <c r="D3" s="25" t="n">
        <f aca="false">'Entrades '!D100</f>
        <v>410.69</v>
      </c>
      <c r="E3" s="26" t="n">
        <f aca="false">'Entrades '!E100</f>
        <v>36.48</v>
      </c>
      <c r="F3" s="27" t="n">
        <f aca="false">'Entrades '!F100</f>
        <v>0</v>
      </c>
      <c r="G3" s="28" t="n">
        <f aca="false">'Entrades '!G100</f>
        <v>31.42</v>
      </c>
      <c r="H3" s="29" t="n">
        <f aca="false">'Entrades '!H100</f>
        <v>0</v>
      </c>
      <c r="I3" s="24" t="n">
        <f aca="false">'Entrades '!I100</f>
        <v>0</v>
      </c>
      <c r="J3" s="24"/>
      <c r="K3" s="24"/>
    </row>
    <row r="4" customFormat="false" ht="15" hidden="false" customHeight="false" outlineLevel="0" collapsed="false">
      <c r="A4" s="23" t="s">
        <v>13</v>
      </c>
      <c r="B4" s="24" t="n">
        <f aca="false">'Entrades '!B101</f>
        <v>0</v>
      </c>
      <c r="C4" s="24" t="n">
        <f aca="false">'Entrades '!C101</f>
        <v>0</v>
      </c>
      <c r="D4" s="25" t="n">
        <f aca="false">'Entrades '!D101</f>
        <v>421.84</v>
      </c>
      <c r="E4" s="26" t="n">
        <f aca="false">'Entrades '!E101</f>
        <v>49.78</v>
      </c>
      <c r="F4" s="27" t="n">
        <f aca="false">'Entrades '!F101</f>
        <v>0</v>
      </c>
      <c r="G4" s="28" t="n">
        <f aca="false">'Entrades '!G101</f>
        <v>40.94</v>
      </c>
      <c r="H4" s="29" t="n">
        <f aca="false">'Entrades '!H101</f>
        <v>0</v>
      </c>
      <c r="I4" s="24" t="n">
        <f aca="false">'Entrades '!I101</f>
        <v>1.58</v>
      </c>
      <c r="J4" s="24"/>
      <c r="K4" s="24"/>
    </row>
    <row r="5" customFormat="false" ht="15" hidden="false" customHeight="false" outlineLevel="0" collapsed="false">
      <c r="A5" s="23" t="s">
        <v>14</v>
      </c>
      <c r="B5" s="24" t="n">
        <f aca="false">'Entrades '!B102</f>
        <v>0</v>
      </c>
      <c r="C5" s="24" t="n">
        <f aca="false">'Entrades '!C102</f>
        <v>0</v>
      </c>
      <c r="D5" s="25" t="n">
        <f aca="false">'Entrades '!D102</f>
        <v>470.22</v>
      </c>
      <c r="E5" s="53" t="n">
        <f aca="false">'Entrades '!E102</f>
        <v>61.76</v>
      </c>
      <c r="F5" s="114" t="n">
        <f aca="false">'Entrades '!F102</f>
        <v>0</v>
      </c>
      <c r="G5" s="52" t="n">
        <f aca="false">'Entrades '!G102</f>
        <v>42.3</v>
      </c>
      <c r="H5" s="115" t="n">
        <f aca="false">'Entrades '!H102</f>
        <v>0</v>
      </c>
      <c r="I5" s="24" t="n">
        <f aca="false">'Entrades '!I102</f>
        <v>0</v>
      </c>
      <c r="J5" s="24"/>
      <c r="K5" s="24"/>
    </row>
    <row r="6" customFormat="false" ht="15" hidden="false" customHeight="false" outlineLevel="0" collapsed="false">
      <c r="A6" s="23" t="s">
        <v>15</v>
      </c>
      <c r="B6" s="24" t="n">
        <f aca="false">'Entrades '!B103</f>
        <v>0</v>
      </c>
      <c r="C6" s="24" t="n">
        <f aca="false">'Entrades '!C103</f>
        <v>0</v>
      </c>
      <c r="D6" s="25" t="n">
        <f aca="false">'Entrades '!D103</f>
        <v>589.14</v>
      </c>
      <c r="E6" s="53" t="n">
        <f aca="false">'Entrades '!E103</f>
        <v>88.5</v>
      </c>
      <c r="F6" s="27" t="n">
        <f aca="false">'Entrades '!F103</f>
        <v>0</v>
      </c>
      <c r="G6" s="52" t="n">
        <f aca="false">'Entrades '!G103</f>
        <v>67.56</v>
      </c>
      <c r="H6" s="115" t="n">
        <f aca="false">'Entrades '!H103</f>
        <v>0</v>
      </c>
      <c r="I6" s="24" t="n">
        <f aca="false">'Entrades '!I103</f>
        <v>0</v>
      </c>
      <c r="J6" s="24"/>
      <c r="K6" s="24"/>
    </row>
    <row r="7" customFormat="false" ht="15" hidden="false" customHeight="false" outlineLevel="0" collapsed="false">
      <c r="A7" s="23" t="s">
        <v>16</v>
      </c>
      <c r="B7" s="24" t="n">
        <f aca="false">'Entrades '!B104</f>
        <v>0</v>
      </c>
      <c r="C7" s="24" t="n">
        <f aca="false">'Entrades '!C104</f>
        <v>0</v>
      </c>
      <c r="D7" s="25" t="n">
        <f aca="false">'Entrades '!D104</f>
        <v>729.52</v>
      </c>
      <c r="E7" s="26" t="n">
        <f aca="false">'Entrades '!E104</f>
        <v>109.2</v>
      </c>
      <c r="F7" s="114" t="n">
        <f aca="false">'Entrades '!F104</f>
        <v>0</v>
      </c>
      <c r="G7" s="28" t="n">
        <f aca="false">'Entrades '!G104</f>
        <v>104.68</v>
      </c>
      <c r="H7" s="29" t="n">
        <f aca="false">'Entrades '!H104</f>
        <v>0</v>
      </c>
      <c r="I7" s="24" t="n">
        <f aca="false">'Entrades '!I104</f>
        <v>1.9</v>
      </c>
      <c r="J7" s="24"/>
      <c r="K7" s="24"/>
    </row>
    <row r="8" customFormat="false" ht="15" hidden="false" customHeight="false" outlineLevel="0" collapsed="false">
      <c r="A8" s="23" t="s">
        <v>17</v>
      </c>
      <c r="B8" s="24" t="n">
        <f aca="false">'Entrades '!B105</f>
        <v>0</v>
      </c>
      <c r="C8" s="24" t="n">
        <f aca="false">'Entrades '!C105</f>
        <v>0</v>
      </c>
      <c r="D8" s="25" t="n">
        <f aca="false">'Entrades '!D105</f>
        <v>882.7</v>
      </c>
      <c r="E8" s="26" t="n">
        <f aca="false">'Entrades '!E105</f>
        <v>128.3</v>
      </c>
      <c r="F8" s="27" t="n">
        <f aca="false">'Entrades '!F105</f>
        <v>0</v>
      </c>
      <c r="G8" s="28" t="n">
        <f aca="false">'Entrades '!G105</f>
        <v>138.2</v>
      </c>
      <c r="H8" s="29" t="n">
        <f aca="false">'Entrades '!H105</f>
        <v>0</v>
      </c>
      <c r="I8" s="24" t="n">
        <f aca="false">'Entrades '!I105</f>
        <v>0</v>
      </c>
      <c r="J8" s="24"/>
      <c r="K8" s="24"/>
    </row>
    <row r="9" customFormat="false" ht="15" hidden="false" customHeight="false" outlineLevel="0" collapsed="false">
      <c r="A9" s="23" t="s">
        <v>18</v>
      </c>
      <c r="B9" s="24" t="n">
        <f aca="false">'Entrades '!B106</f>
        <v>0</v>
      </c>
      <c r="C9" s="24" t="n">
        <f aca="false">'Entrades '!C106</f>
        <v>0</v>
      </c>
      <c r="D9" s="25" t="n">
        <f aca="false">'Entrades '!D106</f>
        <v>966.22</v>
      </c>
      <c r="E9" s="53" t="n">
        <f aca="false">'Entrades '!E106</f>
        <v>148.08</v>
      </c>
      <c r="F9" s="114" t="n">
        <f aca="false">'Entrades '!F106</f>
        <v>0</v>
      </c>
      <c r="G9" s="52" t="n">
        <f aca="false">'Entrades '!G106</f>
        <v>168.28</v>
      </c>
      <c r="H9" s="115" t="n">
        <f aca="false">'Entrades '!H106</f>
        <v>0</v>
      </c>
      <c r="I9" s="24" t="n">
        <f aca="false">'Entrades '!I106</f>
        <v>0</v>
      </c>
      <c r="J9" s="24"/>
      <c r="K9" s="24"/>
    </row>
    <row r="10" customFormat="false" ht="15" hidden="false" customHeight="false" outlineLevel="0" collapsed="false">
      <c r="A10" s="23" t="s">
        <v>19</v>
      </c>
      <c r="B10" s="24" t="n">
        <f aca="false">'Entrades '!B107</f>
        <v>0</v>
      </c>
      <c r="C10" s="24" t="n">
        <f aca="false">'Entrades '!C107</f>
        <v>0</v>
      </c>
      <c r="D10" s="25" t="n">
        <f aca="false">'Entrades '!D107</f>
        <v>0</v>
      </c>
      <c r="E10" s="53" t="n">
        <f aca="false">'Entrades '!E107</f>
        <v>0</v>
      </c>
      <c r="F10" s="27" t="n">
        <f aca="false">'Entrades '!F107</f>
        <v>0</v>
      </c>
      <c r="G10" s="28" t="n">
        <f aca="false">'Entrades '!G107</f>
        <v>0</v>
      </c>
      <c r="H10" s="115" t="n">
        <f aca="false">'Entrades '!H107</f>
        <v>0</v>
      </c>
      <c r="I10" s="24" t="n">
        <f aca="false">'Entrades '!I107</f>
        <v>0</v>
      </c>
      <c r="J10" s="24"/>
      <c r="K10" s="24"/>
    </row>
    <row r="11" customFormat="false" ht="15" hidden="false" customHeight="false" outlineLevel="0" collapsed="false">
      <c r="A11" s="23" t="s">
        <v>20</v>
      </c>
      <c r="B11" s="24" t="n">
        <f aca="false">'Entrades '!B108</f>
        <v>0</v>
      </c>
      <c r="C11" s="24" t="n">
        <f aca="false">'Entrades '!C108</f>
        <v>0</v>
      </c>
      <c r="D11" s="25" t="n">
        <f aca="false">'Entrades '!D108</f>
        <v>0</v>
      </c>
      <c r="E11" s="53" t="n">
        <f aca="false">'Entrades '!E108</f>
        <v>0</v>
      </c>
      <c r="F11" s="114" t="n">
        <f aca="false">'Entrades '!F108</f>
        <v>0</v>
      </c>
      <c r="G11" s="28" t="n">
        <f aca="false">'Entrades '!G108</f>
        <v>0</v>
      </c>
      <c r="H11" s="115" t="n">
        <f aca="false">'Entrades '!H108</f>
        <v>0</v>
      </c>
      <c r="I11" s="24" t="n">
        <f aca="false">'Entrades '!I108</f>
        <v>0</v>
      </c>
      <c r="J11" s="24"/>
      <c r="K11" s="24"/>
    </row>
    <row r="12" customFormat="false" ht="15" hidden="false" customHeight="false" outlineLevel="0" collapsed="false">
      <c r="A12" s="23" t="s">
        <v>21</v>
      </c>
      <c r="B12" s="24" t="n">
        <f aca="false">'Entrades '!B109</f>
        <v>0</v>
      </c>
      <c r="C12" s="24" t="n">
        <f aca="false">'Entrades '!C109</f>
        <v>0</v>
      </c>
      <c r="D12" s="25" t="n">
        <f aca="false">'Entrades '!D109</f>
        <v>0</v>
      </c>
      <c r="E12" s="53" t="n">
        <f aca="false">'Entrades '!E109</f>
        <v>0</v>
      </c>
      <c r="F12" s="27" t="n">
        <f aca="false">'Entrades '!F109</f>
        <v>0</v>
      </c>
      <c r="G12" s="52" t="n">
        <f aca="false">'Entrades '!G109</f>
        <v>0</v>
      </c>
      <c r="H12" s="115" t="n">
        <f aca="false">'Entrades '!H109</f>
        <v>0</v>
      </c>
      <c r="I12" s="24" t="n">
        <f aca="false">'Entrades '!I109</f>
        <v>0</v>
      </c>
      <c r="J12" s="24"/>
      <c r="K12" s="24"/>
    </row>
    <row r="13" customFormat="false" ht="15" hidden="false" customHeight="false" outlineLevel="0" collapsed="false">
      <c r="A13" s="23" t="s">
        <v>22</v>
      </c>
      <c r="B13" s="24" t="n">
        <f aca="false">'Entrades '!B110</f>
        <v>0</v>
      </c>
      <c r="C13" s="24" t="n">
        <f aca="false">'Entrades '!C110</f>
        <v>0</v>
      </c>
      <c r="D13" s="25" t="n">
        <f aca="false">'Entrades '!D110</f>
        <v>0</v>
      </c>
      <c r="E13" s="53" t="n">
        <f aca="false">'Entrades '!E110</f>
        <v>0</v>
      </c>
      <c r="F13" s="114" t="n">
        <f aca="false">'Entrades '!F110</f>
        <v>0</v>
      </c>
      <c r="G13" s="28" t="n">
        <f aca="false">'Entrades '!G110</f>
        <v>0</v>
      </c>
      <c r="H13" s="115" t="n">
        <f aca="false">'Entrades '!H110</f>
        <v>0</v>
      </c>
      <c r="I13" s="24" t="n">
        <f aca="false">'Entrades '!I110</f>
        <v>0</v>
      </c>
      <c r="J13" s="24"/>
      <c r="K13" s="24"/>
    </row>
    <row r="14" customFormat="false" ht="15" hidden="false" customHeight="false" outlineLevel="0" collapsed="false">
      <c r="A14" s="23" t="s">
        <v>23</v>
      </c>
      <c r="B14" s="24" t="n">
        <f aca="false">'Entrades '!B111</f>
        <v>0</v>
      </c>
      <c r="C14" s="24" t="n">
        <f aca="false">'Entrades '!C111</f>
        <v>0</v>
      </c>
      <c r="D14" s="25" t="n">
        <f aca="false">'Entrades '!D111</f>
        <v>0</v>
      </c>
      <c r="E14" s="53" t="n">
        <f aca="false">'Entrades '!E111</f>
        <v>0</v>
      </c>
      <c r="F14" s="27" t="n">
        <f aca="false">'Entrades '!F111</f>
        <v>0</v>
      </c>
      <c r="G14" s="28" t="n">
        <f aca="false">'Entrades '!G111</f>
        <v>0</v>
      </c>
      <c r="H14" s="115" t="n">
        <f aca="false">'Entrades '!H111</f>
        <v>0</v>
      </c>
      <c r="I14" s="24" t="n">
        <f aca="false">'Entrades '!I111</f>
        <v>0</v>
      </c>
      <c r="J14" s="24"/>
      <c r="K14" s="24"/>
    </row>
    <row r="15" customFormat="false" ht="20.25" hidden="false" customHeight="true" outlineLevel="0" collapsed="false">
      <c r="A15" s="33" t="s">
        <v>165</v>
      </c>
      <c r="B15" s="34" t="n">
        <f aca="false">'Entrades '!B112</f>
        <v>0</v>
      </c>
      <c r="C15" s="34" t="n">
        <f aca="false">'Entrades '!C112</f>
        <v>0</v>
      </c>
      <c r="D15" s="35" t="n">
        <f aca="false">'Entrades '!D112</f>
        <v>4470.33</v>
      </c>
      <c r="E15" s="36" t="n">
        <f aca="false">'Entrades '!E112</f>
        <v>622.1</v>
      </c>
      <c r="F15" s="37" t="n">
        <f aca="false">'Entrades '!F112</f>
        <v>0</v>
      </c>
      <c r="G15" s="38" t="n">
        <f aca="false">'Entrades '!G112</f>
        <v>593.38</v>
      </c>
      <c r="H15" s="34" t="n">
        <f aca="false">'Entrades '!H112</f>
        <v>0</v>
      </c>
      <c r="I15" s="39" t="n">
        <f aca="false">'Entrades '!I112</f>
        <v>3.48</v>
      </c>
      <c r="J15" s="39" t="n">
        <f aca="false">SUM(J3:J14)</f>
        <v>0</v>
      </c>
      <c r="K15" s="39" t="n">
        <f aca="false">SUM(K3:K14)</f>
        <v>0</v>
      </c>
    </row>
  </sheetData>
  <mergeCells count="3">
    <mergeCell ref="B1:D1"/>
    <mergeCell ref="E1:H1"/>
    <mergeCell ref="I1:K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9" activeCellId="0" sqref="B9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07" width="11.43"/>
    <col collapsed="false" customWidth="true" hidden="false" outlineLevel="0" max="3" min="2" style="107" width="16.19"/>
  </cols>
  <sheetData>
    <row r="1" customFormat="false" ht="17.35" hidden="false" customHeight="false" outlineLevel="0" collapsed="false">
      <c r="A1" s="11"/>
      <c r="B1" s="361"/>
      <c r="C1" s="361"/>
      <c r="E1" s="107" t="s">
        <v>138</v>
      </c>
    </row>
    <row r="2" customFormat="false" ht="35.05" hidden="false" customHeight="false" outlineLevel="0" collapsed="false">
      <c r="A2" s="14"/>
      <c r="B2" s="123" t="s">
        <v>1</v>
      </c>
      <c r="C2" s="123" t="s">
        <v>215</v>
      </c>
    </row>
    <row r="3" customFormat="false" ht="15" hidden="false" customHeight="false" outlineLevel="0" collapsed="false">
      <c r="A3" s="23" t="s">
        <v>12</v>
      </c>
      <c r="B3" s="24" t="n">
        <f aca="false">'Entrades '!B85</f>
        <v>159.1</v>
      </c>
      <c r="C3" s="24" t="n">
        <f aca="false">'Entrades '!C85</f>
        <v>136.38</v>
      </c>
    </row>
    <row r="4" customFormat="false" ht="15" hidden="false" customHeight="false" outlineLevel="0" collapsed="false">
      <c r="A4" s="23" t="s">
        <v>13</v>
      </c>
      <c r="B4" s="24" t="n">
        <f aca="false">'Entrades '!B86</f>
        <v>191.6</v>
      </c>
      <c r="C4" s="24" t="n">
        <f aca="false">'Entrades '!C86</f>
        <v>143.62</v>
      </c>
    </row>
    <row r="5" customFormat="false" ht="15" hidden="false" customHeight="false" outlineLevel="0" collapsed="false">
      <c r="A5" s="23" t="s">
        <v>14</v>
      </c>
      <c r="B5" s="24" t="n">
        <f aca="false">'Entrades '!B87</f>
        <v>215.9</v>
      </c>
      <c r="C5" s="24" t="n">
        <f aca="false">'Entrades '!C87</f>
        <v>144.34</v>
      </c>
    </row>
    <row r="6" customFormat="false" ht="15" hidden="false" customHeight="false" outlineLevel="0" collapsed="false">
      <c r="A6" s="23" t="s">
        <v>15</v>
      </c>
      <c r="B6" s="24" t="n">
        <f aca="false">'Entrades '!B88</f>
        <v>217.48</v>
      </c>
      <c r="C6" s="24" t="n">
        <f aca="false">'Entrades '!C88</f>
        <v>171.64</v>
      </c>
    </row>
    <row r="7" customFormat="false" ht="15" hidden="false" customHeight="false" outlineLevel="0" collapsed="false">
      <c r="A7" s="23" t="s">
        <v>16</v>
      </c>
      <c r="B7" s="24" t="n">
        <f aca="false">'Entrades '!B89</f>
        <v>198.1</v>
      </c>
      <c r="C7" s="24" t="n">
        <f aca="false">'Entrades '!C89</f>
        <v>168.68</v>
      </c>
    </row>
    <row r="8" customFormat="false" ht="15" hidden="false" customHeight="false" outlineLevel="0" collapsed="false">
      <c r="A8" s="23" t="s">
        <v>17</v>
      </c>
      <c r="B8" s="24" t="n">
        <f aca="false">'Entrades '!B90</f>
        <v>180.46</v>
      </c>
      <c r="C8" s="24" t="n">
        <f aca="false">'Entrades '!C90</f>
        <v>134.37</v>
      </c>
    </row>
    <row r="9" customFormat="false" ht="15" hidden="false" customHeight="false" outlineLevel="0" collapsed="false">
      <c r="A9" s="23" t="s">
        <v>18</v>
      </c>
      <c r="B9" s="24" t="n">
        <f aca="false">'Entrades '!B91</f>
        <v>170.78</v>
      </c>
      <c r="C9" s="24" t="n">
        <f aca="false">'Entrades '!C91</f>
        <v>134.93</v>
      </c>
    </row>
    <row r="10" customFormat="false" ht="15" hidden="false" customHeight="false" outlineLevel="0" collapsed="false">
      <c r="A10" s="23" t="s">
        <v>19</v>
      </c>
      <c r="B10" s="24" t="n">
        <f aca="false">'Entrades '!B92</f>
        <v>0</v>
      </c>
      <c r="C10" s="24" t="n">
        <f aca="false">'Entrades '!C92</f>
        <v>0</v>
      </c>
    </row>
    <row r="11" customFormat="false" ht="15" hidden="false" customHeight="false" outlineLevel="0" collapsed="false">
      <c r="A11" s="23" t="s">
        <v>20</v>
      </c>
      <c r="B11" s="24" t="n">
        <f aca="false">'Entrades '!B93</f>
        <v>0</v>
      </c>
      <c r="C11" s="24" t="n">
        <f aca="false">'Entrades '!C93</f>
        <v>0</v>
      </c>
    </row>
    <row r="12" customFormat="false" ht="15" hidden="false" customHeight="false" outlineLevel="0" collapsed="false">
      <c r="A12" s="23" t="s">
        <v>21</v>
      </c>
      <c r="B12" s="24" t="n">
        <f aca="false">'Entrades '!B94</f>
        <v>0</v>
      </c>
      <c r="C12" s="24" t="n">
        <f aca="false">'Entrades '!C94</f>
        <v>0</v>
      </c>
    </row>
    <row r="13" customFormat="false" ht="15" hidden="false" customHeight="false" outlineLevel="0" collapsed="false">
      <c r="A13" s="23" t="s">
        <v>22</v>
      </c>
      <c r="B13" s="24" t="n">
        <f aca="false">'Entrades '!B95</f>
        <v>0</v>
      </c>
      <c r="C13" s="24" t="n">
        <f aca="false">'Entrades '!C95</f>
        <v>0</v>
      </c>
    </row>
    <row r="14" customFormat="false" ht="15" hidden="false" customHeight="false" outlineLevel="0" collapsed="false">
      <c r="A14" s="23" t="s">
        <v>23</v>
      </c>
      <c r="B14" s="24" t="n">
        <f aca="false">'Entrades '!B96</f>
        <v>0</v>
      </c>
      <c r="C14" s="24" t="n">
        <f aca="false">'Entrades '!C96</f>
        <v>0</v>
      </c>
    </row>
    <row r="15" customFormat="false" ht="15" hidden="false" customHeight="false" outlineLevel="0" collapsed="false">
      <c r="A15" s="33" t="s">
        <v>165</v>
      </c>
      <c r="B15" s="34" t="n">
        <f aca="false">'Entrades '!B97</f>
        <v>1333.42</v>
      </c>
      <c r="C15" s="34" t="n">
        <f aca="false">'Entrades '!C97</f>
        <v>1033.96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Q7" activeCellId="0" sqref="Q7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07" width="16.69"/>
  </cols>
  <sheetData>
    <row r="1" customFormat="false" ht="13.8" hidden="false" customHeight="false" outlineLevel="0" collapsed="false">
      <c r="I1" s="108" t="s">
        <v>216</v>
      </c>
    </row>
    <row r="2" customFormat="false" ht="28.35" hidden="false" customHeight="true" outlineLevel="0" collapsed="false">
      <c r="A2" s="362" t="s">
        <v>217</v>
      </c>
      <c r="B2" s="362"/>
      <c r="C2" s="362"/>
      <c r="D2" s="362"/>
      <c r="E2" s="362"/>
      <c r="F2" s="362"/>
      <c r="G2" s="362"/>
      <c r="I2" s="108" t="s">
        <v>218</v>
      </c>
    </row>
    <row r="3" customFormat="false" ht="28.35" hidden="false" customHeight="true" outlineLevel="0" collapsed="false">
      <c r="A3" s="363" t="s">
        <v>219</v>
      </c>
      <c r="B3" s="364" t="s">
        <v>220</v>
      </c>
      <c r="C3" s="364" t="n">
        <v>2022</v>
      </c>
      <c r="D3" s="364" t="n">
        <v>2023</v>
      </c>
      <c r="E3" s="364" t="n">
        <v>2024</v>
      </c>
      <c r="F3" s="364" t="n">
        <v>2025</v>
      </c>
      <c r="G3" s="365" t="s">
        <v>221</v>
      </c>
      <c r="I3" s="108" t="s">
        <v>222</v>
      </c>
    </row>
    <row r="4" customFormat="false" ht="28.35" hidden="false" customHeight="true" outlineLevel="0" collapsed="false">
      <c r="A4" s="366" t="s">
        <v>223</v>
      </c>
      <c r="B4" s="366" t="n">
        <v>5129.16</v>
      </c>
      <c r="C4" s="366" t="n">
        <v>5925</v>
      </c>
      <c r="D4" s="366" t="n">
        <v>6353.18</v>
      </c>
      <c r="E4" s="367" t="n">
        <v>6572.8</v>
      </c>
      <c r="F4" s="367"/>
      <c r="G4" s="368" t="n">
        <f aca="false">(E4-B4)/B4</f>
        <v>0.281457392633492</v>
      </c>
      <c r="I4" s="108"/>
    </row>
    <row r="5" customFormat="false" ht="28.35" hidden="false" customHeight="true" outlineLevel="0" collapsed="false">
      <c r="A5" s="369" t="s">
        <v>224</v>
      </c>
      <c r="B5" s="369" t="n">
        <v>1537.72</v>
      </c>
      <c r="C5" s="369" t="n">
        <v>2676.8</v>
      </c>
      <c r="D5" s="369" t="n">
        <v>3590.89</v>
      </c>
      <c r="E5" s="369" t="n">
        <v>4400.76</v>
      </c>
      <c r="F5" s="369"/>
      <c r="G5" s="370" t="n">
        <f aca="false">(E5-B5)/B5</f>
        <v>1.86187342298988</v>
      </c>
    </row>
    <row r="6" customFormat="false" ht="28.35" hidden="false" customHeight="true" outlineLevel="0" collapsed="false">
      <c r="A6" s="366" t="s">
        <v>43</v>
      </c>
      <c r="B6" s="366" t="n">
        <v>94238.44</v>
      </c>
      <c r="C6" s="366" t="n">
        <v>87213.04</v>
      </c>
      <c r="D6" s="366" t="n">
        <v>86339.79</v>
      </c>
      <c r="E6" s="366" t="n">
        <v>84856.96</v>
      </c>
      <c r="F6" s="366"/>
      <c r="G6" s="368" t="n">
        <f aca="false">(E6-B6)/B6</f>
        <v>-0.0995504594515783</v>
      </c>
    </row>
    <row r="7" customFormat="false" ht="28.35" hidden="false" customHeight="true" outlineLevel="0" collapsed="false">
      <c r="A7" s="369" t="s">
        <v>225</v>
      </c>
      <c r="B7" s="369" t="n">
        <v>6744.61</v>
      </c>
      <c r="C7" s="369" t="n">
        <v>7886.2</v>
      </c>
      <c r="D7" s="369" t="n">
        <v>8198.55</v>
      </c>
      <c r="E7" s="369" t="n">
        <v>8753.79</v>
      </c>
      <c r="F7" s="369"/>
      <c r="G7" s="370" t="n">
        <f aca="false">(E7-B7)/B7</f>
        <v>0.297894170307846</v>
      </c>
    </row>
    <row r="8" customFormat="false" ht="28.35" hidden="false" customHeight="true" outlineLevel="0" collapsed="false">
      <c r="A8" s="366" t="s">
        <v>226</v>
      </c>
      <c r="B8" s="366" t="n">
        <v>5588.98</v>
      </c>
      <c r="C8" s="366" t="n">
        <v>9348.18</v>
      </c>
      <c r="D8" s="366" t="n">
        <v>10253.98</v>
      </c>
      <c r="E8" s="369" t="n">
        <v>11360.74</v>
      </c>
      <c r="F8" s="366"/>
      <c r="G8" s="368" t="n">
        <f aca="false">(E8-B8)/B8</f>
        <v>1.03270364180942</v>
      </c>
    </row>
    <row r="9" customFormat="false" ht="28.35" hidden="false" customHeight="true" outlineLevel="0" collapsed="false">
      <c r="A9" s="369" t="s">
        <v>227</v>
      </c>
      <c r="B9" s="369" t="n">
        <v>210.57</v>
      </c>
      <c r="C9" s="369" t="n">
        <v>198.98</v>
      </c>
      <c r="D9" s="369" t="n">
        <v>146.88</v>
      </c>
      <c r="E9" s="369" t="n">
        <v>178.18</v>
      </c>
      <c r="F9" s="369"/>
      <c r="G9" s="370" t="n">
        <f aca="false">(E9-B9)/B9</f>
        <v>-0.153820582229187</v>
      </c>
    </row>
    <row r="10" customFormat="false" ht="28.35" hidden="false" customHeight="true" outlineLevel="0" collapsed="false">
      <c r="A10" s="366" t="s">
        <v>228</v>
      </c>
      <c r="B10" s="366" t="n">
        <v>304.9</v>
      </c>
      <c r="C10" s="366" t="n">
        <v>323.42</v>
      </c>
      <c r="D10" s="366" t="n">
        <v>345.62</v>
      </c>
      <c r="E10" s="369" t="n">
        <v>360.2</v>
      </c>
      <c r="F10" s="366"/>
      <c r="G10" s="368" t="n">
        <f aca="false">(E10-B10)/B10</f>
        <v>0.181370941292227</v>
      </c>
    </row>
    <row r="11" customFormat="false" ht="28.35" hidden="false" customHeight="true" outlineLevel="0" collapsed="false">
      <c r="A11" s="369" t="s">
        <v>229</v>
      </c>
      <c r="B11" s="369" t="n">
        <v>0</v>
      </c>
      <c r="C11" s="369" t="n">
        <v>13041.94</v>
      </c>
      <c r="D11" s="369" t="n">
        <v>13574.2</v>
      </c>
      <c r="E11" s="369" t="n">
        <v>12054.17</v>
      </c>
      <c r="F11" s="369"/>
      <c r="G11" s="370" t="n">
        <f aca="false">(E11-C11)/C11</f>
        <v>-0.0757379653640486</v>
      </c>
    </row>
    <row r="12" customFormat="false" ht="28.35" hidden="false" customHeight="true" outlineLevel="0" collapsed="false">
      <c r="A12" s="366" t="s">
        <v>230</v>
      </c>
      <c r="B12" s="366" t="n">
        <v>6342.64</v>
      </c>
      <c r="C12" s="366" t="n">
        <f aca="false">9852.14+453.04</f>
        <v>10305.18</v>
      </c>
      <c r="D12" s="366" t="n">
        <v>9683.38</v>
      </c>
      <c r="E12" s="369" t="n">
        <v>10573.22</v>
      </c>
      <c r="F12" s="367"/>
      <c r="G12" s="368" t="n">
        <f aca="false">(E12-B12)/B12</f>
        <v>0.667006167778717</v>
      </c>
    </row>
    <row r="13" customFormat="false" ht="28.35" hidden="false" customHeight="true" outlineLevel="0" collapsed="false">
      <c r="A13" s="371" t="s">
        <v>231</v>
      </c>
      <c r="B13" s="371" t="n">
        <f aca="false">SUM(B4:B12)</f>
        <v>120097.02</v>
      </c>
      <c r="C13" s="371" t="n">
        <f aca="false">SUM(C4:C12)</f>
        <v>136918.74</v>
      </c>
      <c r="D13" s="371" t="n">
        <f aca="false">SUM(D4:D12)</f>
        <v>138486.47</v>
      </c>
      <c r="E13" s="372" t="n">
        <f aca="false">SUM(E4:E12)</f>
        <v>139110.82</v>
      </c>
      <c r="F13" s="372"/>
      <c r="G13" s="373" t="n">
        <f aca="false">(E13-B13)/B13</f>
        <v>0.158320331345441</v>
      </c>
    </row>
    <row r="14" customFormat="false" ht="13.8" hidden="false" customHeight="false" outlineLevel="0" collapsed="false"/>
    <row r="15" customFormat="false" ht="13.8" hidden="false" customHeight="false" outlineLevel="0" collapsed="false">
      <c r="A15" s="240" t="s">
        <v>232</v>
      </c>
      <c r="B15" s="240"/>
      <c r="C15" s="240"/>
      <c r="D15" s="240"/>
      <c r="E15" s="240"/>
      <c r="F15" s="240"/>
      <c r="G15" s="240"/>
    </row>
    <row r="16" customFormat="false" ht="13.8" hidden="false" customHeight="false" outlineLevel="0" collapsed="false">
      <c r="A16" s="240" t="s">
        <v>233</v>
      </c>
      <c r="B16" s="240"/>
      <c r="C16" s="240"/>
      <c r="D16" s="240"/>
      <c r="E16" s="240"/>
      <c r="F16" s="240"/>
      <c r="G16" s="2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</sheetData>
  <mergeCells count="1">
    <mergeCell ref="A2:G2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23" activeCellId="0" sqref="J23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2" min="2" style="107" width="14.92"/>
    <col collapsed="false" customWidth="true" hidden="false" outlineLevel="0" max="3" min="3" style="107" width="16.05"/>
    <col collapsed="false" customWidth="true" hidden="false" outlineLevel="0" max="7" min="7" style="107" width="13.28"/>
  </cols>
  <sheetData>
    <row r="2" customFormat="false" ht="15" hidden="false" customHeight="false" outlineLevel="0" collapsed="false">
      <c r="A2" s="374" t="s">
        <v>234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M2" s="108" t="s">
        <v>216</v>
      </c>
    </row>
    <row r="3" customFormat="false" ht="70.55" hidden="false" customHeight="true" outlineLevel="0" collapsed="false">
      <c r="A3" s="375" t="s">
        <v>219</v>
      </c>
      <c r="B3" s="376" t="s">
        <v>1</v>
      </c>
      <c r="C3" s="376" t="s">
        <v>215</v>
      </c>
      <c r="D3" s="376" t="s">
        <v>235</v>
      </c>
      <c r="E3" s="376" t="s">
        <v>236</v>
      </c>
      <c r="F3" s="376" t="s">
        <v>124</v>
      </c>
      <c r="G3" s="376" t="s">
        <v>237</v>
      </c>
      <c r="H3" s="376" t="s">
        <v>238</v>
      </c>
      <c r="I3" s="376" t="s">
        <v>239</v>
      </c>
      <c r="J3" s="377" t="s">
        <v>128</v>
      </c>
      <c r="K3" s="378" t="s">
        <v>166</v>
      </c>
      <c r="M3" s="108" t="s">
        <v>240</v>
      </c>
    </row>
    <row r="4" customFormat="false" ht="13.8" hidden="false" customHeight="false" outlineLevel="0" collapsed="false">
      <c r="A4" s="379" t="s">
        <v>24</v>
      </c>
      <c r="B4" s="325" t="n">
        <v>6572.8</v>
      </c>
      <c r="C4" s="325" t="n">
        <v>4400.76</v>
      </c>
      <c r="D4" s="325" t="n">
        <v>77138.58</v>
      </c>
      <c r="E4" s="325" t="n">
        <v>7812.61</v>
      </c>
      <c r="F4" s="325" t="n">
        <v>11360.74</v>
      </c>
      <c r="G4" s="325" t="n">
        <v>173.12</v>
      </c>
      <c r="H4" s="325" t="n">
        <v>360.2</v>
      </c>
      <c r="I4" s="325" t="n">
        <v>12054.17</v>
      </c>
      <c r="J4" s="325" t="n">
        <v>10573.22</v>
      </c>
      <c r="K4" s="380" t="n">
        <f aca="false">SUM(B4:J4)</f>
        <v>130446.2</v>
      </c>
      <c r="M4" s="108"/>
    </row>
    <row r="5" customFormat="false" ht="13.8" hidden="false" customHeight="false" outlineLevel="0" collapsed="false">
      <c r="A5" s="379" t="s">
        <v>111</v>
      </c>
      <c r="B5" s="325" t="n">
        <v>0</v>
      </c>
      <c r="C5" s="325" t="n">
        <v>0</v>
      </c>
      <c r="D5" s="325" t="n">
        <v>7718.38</v>
      </c>
      <c r="E5" s="325" t="n">
        <v>941.18</v>
      </c>
      <c r="F5" s="325" t="n">
        <v>0</v>
      </c>
      <c r="G5" s="325" t="n">
        <v>5.06</v>
      </c>
      <c r="H5" s="325" t="n">
        <v>0</v>
      </c>
      <c r="I5" s="325" t="n">
        <v>0</v>
      </c>
      <c r="J5" s="325" t="n">
        <v>0</v>
      </c>
      <c r="K5" s="380" t="n">
        <f aca="false">SUM(B5:J5)</f>
        <v>8664.62</v>
      </c>
      <c r="M5" s="108" t="s">
        <v>241</v>
      </c>
    </row>
    <row r="6" customFormat="false" ht="13.8" hidden="false" customHeight="false" outlineLevel="0" collapsed="false">
      <c r="A6" s="381" t="s">
        <v>166</v>
      </c>
      <c r="B6" s="382" t="n">
        <f aca="false">SUM(B4:B5)</f>
        <v>6572.8</v>
      </c>
      <c r="C6" s="382" t="n">
        <f aca="false">SUM(C4:C5)</f>
        <v>4400.76</v>
      </c>
      <c r="D6" s="382" t="n">
        <f aca="false">SUM(D4:D5)</f>
        <v>84856.96</v>
      </c>
      <c r="E6" s="382" t="n">
        <f aca="false">SUM(E4:E5)</f>
        <v>8753.79</v>
      </c>
      <c r="F6" s="382" t="n">
        <f aca="false">SUM(F4:F5)</f>
        <v>11360.74</v>
      </c>
      <c r="G6" s="382" t="n">
        <f aca="false">SUM(G4:G5)</f>
        <v>178.18</v>
      </c>
      <c r="H6" s="382" t="n">
        <f aca="false">SUM(H4:H5)</f>
        <v>360.2</v>
      </c>
      <c r="I6" s="382" t="n">
        <f aca="false">SUM(I4:I5)</f>
        <v>12054.17</v>
      </c>
      <c r="J6" s="382" t="n">
        <f aca="false">SUM(J4:J5)</f>
        <v>10573.22</v>
      </c>
      <c r="K6" s="380" t="n">
        <f aca="false">SUM(K4:K5)</f>
        <v>139110.82</v>
      </c>
    </row>
  </sheetData>
  <mergeCells count="1">
    <mergeCell ref="A2:K2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5" activeCellId="0" sqref="A15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07" width="28.14"/>
    <col collapsed="false" customWidth="true" hidden="false" outlineLevel="0" max="2" min="2" style="107" width="32.71"/>
    <col collapsed="false" customWidth="true" hidden="false" outlineLevel="0" max="15" min="3" style="107" width="10.66"/>
  </cols>
  <sheetData>
    <row r="1" customFormat="false" ht="36.75" hidden="false" customHeight="true" outlineLevel="0" collapsed="false">
      <c r="A1" s="383" t="s">
        <v>242</v>
      </c>
      <c r="B1" s="383"/>
      <c r="E1" s="108" t="s">
        <v>243</v>
      </c>
    </row>
    <row r="2" customFormat="false" ht="13.8" hidden="false" customHeight="false" outlineLevel="0" collapsed="false">
      <c r="A2" s="384" t="s">
        <v>244</v>
      </c>
      <c r="B2" s="384"/>
    </row>
    <row r="3" customFormat="false" ht="13.8" hidden="false" customHeight="false" outlineLevel="0" collapsed="false">
      <c r="A3" s="385"/>
      <c r="B3" s="385"/>
    </row>
    <row r="4" customFormat="false" ht="13.8" hidden="false" customHeight="false" outlineLevel="0" collapsed="false">
      <c r="A4" s="386" t="s">
        <v>245</v>
      </c>
      <c r="B4" s="386"/>
    </row>
    <row r="5" customFormat="false" ht="13.8" hidden="false" customHeight="false" outlineLevel="0" collapsed="false">
      <c r="A5" s="386" t="s">
        <v>246</v>
      </c>
      <c r="B5" s="386"/>
    </row>
    <row r="6" customFormat="false" ht="13.8" hidden="false" customHeight="false" outlineLevel="0" collapsed="false">
      <c r="A6" s="387" t="s">
        <v>247</v>
      </c>
      <c r="B6" s="387"/>
    </row>
    <row r="8" customFormat="false" ht="13.8" hidden="false" customHeight="false" outlineLevel="0" collapsed="false">
      <c r="A8" s="388"/>
      <c r="B8" s="388" t="s">
        <v>24</v>
      </c>
      <c r="J8" s="389" t="n">
        <v>2010</v>
      </c>
      <c r="K8" s="389" t="s">
        <v>248</v>
      </c>
      <c r="L8" s="389" t="n">
        <v>2023</v>
      </c>
      <c r="M8" s="389" t="s">
        <v>24</v>
      </c>
      <c r="N8" s="389" t="s">
        <v>111</v>
      </c>
      <c r="O8" s="389" t="s">
        <v>248</v>
      </c>
    </row>
    <row r="9" customFormat="false" ht="13.8" hidden="false" customHeight="false" outlineLevel="0" collapsed="false">
      <c r="B9" s="390" t="s">
        <v>249</v>
      </c>
      <c r="K9" s="391" t="s">
        <v>249</v>
      </c>
      <c r="M9" s="391" t="s">
        <v>249</v>
      </c>
      <c r="N9" s="391" t="s">
        <v>249</v>
      </c>
      <c r="O9" s="392" t="s">
        <v>166</v>
      </c>
    </row>
    <row r="10" customFormat="false" ht="13.8" hidden="false" customHeight="false" outlineLevel="0" collapsed="false">
      <c r="A10" s="393" t="s">
        <v>250</v>
      </c>
      <c r="B10" s="394" t="n">
        <v>156985</v>
      </c>
      <c r="J10" s="395" t="s">
        <v>251</v>
      </c>
      <c r="K10" s="396" t="n">
        <v>131475</v>
      </c>
      <c r="L10" s="395" t="s">
        <v>252</v>
      </c>
      <c r="M10" s="396" t="n">
        <v>164319</v>
      </c>
      <c r="N10" s="396" t="n">
        <v>11711</v>
      </c>
      <c r="O10" s="107" t="n">
        <f aca="false">M10+N10</f>
        <v>176030</v>
      </c>
    </row>
    <row r="11" customFormat="false" ht="13.8" hidden="false" customHeight="false" outlineLevel="0" collapsed="false">
      <c r="A11" s="393" t="s">
        <v>253</v>
      </c>
      <c r="B11" s="394" t="n">
        <v>164174</v>
      </c>
      <c r="J11" s="395" t="s">
        <v>254</v>
      </c>
      <c r="K11" s="396" t="n">
        <v>138616</v>
      </c>
      <c r="L11" s="395" t="s">
        <v>255</v>
      </c>
      <c r="M11" s="396" t="n">
        <v>177052</v>
      </c>
      <c r="N11" s="396" t="n">
        <v>12647</v>
      </c>
      <c r="O11" s="107" t="n">
        <f aca="false">M11+N11</f>
        <v>189699</v>
      </c>
    </row>
    <row r="12" customFormat="false" ht="13.8" hidden="false" customHeight="false" outlineLevel="0" collapsed="false">
      <c r="A12" s="393" t="s">
        <v>256</v>
      </c>
      <c r="B12" s="394" t="n">
        <v>172410</v>
      </c>
      <c r="J12" s="395" t="s">
        <v>257</v>
      </c>
      <c r="K12" s="396" t="n">
        <v>173168</v>
      </c>
      <c r="L12" s="395" t="s">
        <v>258</v>
      </c>
      <c r="M12" s="396" t="n">
        <v>242757</v>
      </c>
      <c r="N12" s="396" t="n">
        <v>18906</v>
      </c>
      <c r="O12" s="107" t="n">
        <f aca="false">M12+N12</f>
        <v>261663</v>
      </c>
    </row>
    <row r="13" customFormat="false" ht="13.8" hidden="false" customHeight="false" outlineLevel="0" collapsed="false">
      <c r="A13" s="393" t="s">
        <v>259</v>
      </c>
      <c r="B13" s="394" t="n">
        <v>213586</v>
      </c>
      <c r="J13" s="395" t="s">
        <v>260</v>
      </c>
      <c r="K13" s="396" t="n">
        <v>234068</v>
      </c>
      <c r="L13" s="395" t="s">
        <v>261</v>
      </c>
      <c r="M13" s="396" t="n">
        <v>284406</v>
      </c>
      <c r="N13" s="396" t="n">
        <v>25693</v>
      </c>
      <c r="O13" s="107" t="n">
        <f aca="false">M13+N13</f>
        <v>310099</v>
      </c>
    </row>
    <row r="14" customFormat="false" ht="13.8" hidden="false" customHeight="false" outlineLevel="0" collapsed="false">
      <c r="A14" s="393" t="s">
        <v>262</v>
      </c>
      <c r="B14" s="394" t="n">
        <v>248978</v>
      </c>
      <c r="J14" s="395" t="s">
        <v>263</v>
      </c>
      <c r="K14" s="396" t="n">
        <v>309047</v>
      </c>
      <c r="L14" s="395" t="s">
        <v>264</v>
      </c>
      <c r="M14" s="396" t="n">
        <v>325159</v>
      </c>
      <c r="N14" s="396" t="n">
        <v>33982</v>
      </c>
      <c r="O14" s="107" t="n">
        <f aca="false">M14+N14</f>
        <v>359141</v>
      </c>
    </row>
    <row r="15" customFormat="false" ht="13.8" hidden="false" customHeight="false" outlineLevel="0" collapsed="false">
      <c r="A15" s="397" t="s">
        <v>265</v>
      </c>
      <c r="B15" s="394"/>
      <c r="J15" s="395" t="s">
        <v>266</v>
      </c>
      <c r="K15" s="396" t="n">
        <v>281971</v>
      </c>
      <c r="L15" s="395" t="s">
        <v>267</v>
      </c>
      <c r="M15" s="396" t="n">
        <v>313247</v>
      </c>
      <c r="N15" s="396" t="n">
        <v>33029</v>
      </c>
      <c r="O15" s="107" t="n">
        <f aca="false">M15+N15</f>
        <v>346276</v>
      </c>
    </row>
    <row r="16" customFormat="false" ht="13.8" hidden="false" customHeight="false" outlineLevel="0" collapsed="false">
      <c r="A16" s="397" t="s">
        <v>268</v>
      </c>
      <c r="B16" s="394"/>
      <c r="J16" s="395" t="s">
        <v>269</v>
      </c>
      <c r="K16" s="396" t="n">
        <v>236937</v>
      </c>
      <c r="L16" s="395" t="s">
        <v>270</v>
      </c>
      <c r="M16" s="396" t="n">
        <v>284761</v>
      </c>
      <c r="N16" s="396" t="n">
        <v>29118</v>
      </c>
      <c r="O16" s="107" t="n">
        <f aca="false">M16+N16</f>
        <v>313879</v>
      </c>
    </row>
    <row r="17" customFormat="false" ht="13.8" hidden="false" customHeight="false" outlineLevel="0" collapsed="false">
      <c r="A17" s="397" t="s">
        <v>271</v>
      </c>
      <c r="B17" s="394"/>
      <c r="J17" s="395" t="s">
        <v>272</v>
      </c>
      <c r="K17" s="396" t="n">
        <v>190472</v>
      </c>
      <c r="L17" s="395" t="s">
        <v>273</v>
      </c>
      <c r="M17" s="396" t="n">
        <v>254973</v>
      </c>
      <c r="N17" s="396" t="n">
        <v>23534</v>
      </c>
      <c r="O17" s="107" t="n">
        <f aca="false">M17+N17</f>
        <v>278507</v>
      </c>
    </row>
    <row r="18" customFormat="false" ht="13.8" hidden="false" customHeight="false" outlineLevel="0" collapsed="false">
      <c r="A18" s="397" t="s">
        <v>274</v>
      </c>
      <c r="B18" s="394"/>
      <c r="J18" s="395" t="s">
        <v>275</v>
      </c>
      <c r="K18" s="396" t="n">
        <v>153456</v>
      </c>
      <c r="L18" s="395" t="s">
        <v>276</v>
      </c>
      <c r="M18" s="396" t="n">
        <v>213711</v>
      </c>
      <c r="N18" s="396" t="n">
        <v>19100</v>
      </c>
      <c r="O18" s="107" t="n">
        <f aca="false">M18+N18</f>
        <v>232811</v>
      </c>
    </row>
    <row r="19" customFormat="false" ht="13.8" hidden="false" customHeight="false" outlineLevel="0" collapsed="false">
      <c r="A19" s="397" t="s">
        <v>277</v>
      </c>
      <c r="B19" s="394"/>
      <c r="J19" s="395" t="s">
        <v>278</v>
      </c>
      <c r="K19" s="396" t="n">
        <v>143593</v>
      </c>
      <c r="L19" s="395" t="s">
        <v>279</v>
      </c>
      <c r="M19" s="396" t="n">
        <v>175752</v>
      </c>
      <c r="N19" s="396" t="n">
        <v>15269</v>
      </c>
      <c r="O19" s="107" t="n">
        <f aca="false">M19+N19</f>
        <v>191021</v>
      </c>
    </row>
    <row r="20" customFormat="false" ht="13.8" hidden="false" customHeight="false" outlineLevel="0" collapsed="false">
      <c r="A20" s="397" t="s">
        <v>280</v>
      </c>
      <c r="B20" s="394"/>
      <c r="J20" s="395" t="s">
        <v>281</v>
      </c>
      <c r="K20" s="396" t="n">
        <v>136780</v>
      </c>
      <c r="L20" s="395" t="s">
        <v>282</v>
      </c>
      <c r="M20" s="396" t="n">
        <v>165800</v>
      </c>
      <c r="N20" s="396" t="n">
        <v>14120</v>
      </c>
      <c r="O20" s="107" t="n">
        <f aca="false">M20+N20</f>
        <v>179920</v>
      </c>
    </row>
    <row r="21" customFormat="false" ht="13.8" hidden="false" customHeight="false" outlineLevel="0" collapsed="false">
      <c r="A21" s="397" t="s">
        <v>283</v>
      </c>
      <c r="B21" s="394"/>
      <c r="J21" s="395" t="s">
        <v>284</v>
      </c>
      <c r="K21" s="396" t="n">
        <v>130589</v>
      </c>
      <c r="L21" s="395" t="s">
        <v>285</v>
      </c>
      <c r="M21" s="396" t="n">
        <v>159224</v>
      </c>
      <c r="N21" s="396" t="n">
        <v>13128</v>
      </c>
      <c r="O21" s="107" t="n">
        <f aca="false">M21+N21</f>
        <v>172352</v>
      </c>
    </row>
    <row r="22" customFormat="false" ht="13.8" hidden="false" customHeight="false" outlineLevel="0" collapsed="false">
      <c r="A22" s="398" t="s">
        <v>286</v>
      </c>
      <c r="B22" s="399"/>
      <c r="C22" s="400"/>
      <c r="J22" s="401" t="s">
        <v>287</v>
      </c>
      <c r="K22" s="107" t="n">
        <f aca="false">SUM(K10:K21)/12</f>
        <v>188347.666666667</v>
      </c>
      <c r="O22" s="107" t="n">
        <f aca="false">SUM(O10:O21)/12</f>
        <v>250949.833333333</v>
      </c>
    </row>
    <row r="23" customFormat="false" ht="13.8" hidden="false" customHeight="false" outlineLevel="0" collapsed="false">
      <c r="A23" s="402" t="s">
        <v>288</v>
      </c>
      <c r="B23" s="399" t="n">
        <v>224440</v>
      </c>
      <c r="J23" s="401" t="s">
        <v>151</v>
      </c>
      <c r="K23" s="403" t="n">
        <f aca="false">(O22-K22)/K22</f>
        <v>0.332375589114457</v>
      </c>
    </row>
    <row r="24" customFormat="false" ht="13.8" hidden="false" customHeight="false" outlineLevel="0" collapsed="false">
      <c r="A24" s="402"/>
      <c r="B24" s="404" t="n">
        <f aca="false">(B22-B23)/B23</f>
        <v>-1</v>
      </c>
    </row>
    <row r="25" customFormat="false" ht="13.8" hidden="false" customHeight="false" outlineLevel="0" collapsed="false">
      <c r="A25" s="402"/>
      <c r="B25" s="405"/>
    </row>
    <row r="26" customFormat="false" ht="13.8" hidden="false" customHeight="false" outlineLevel="0" collapsed="false">
      <c r="A26" s="406" t="s">
        <v>289</v>
      </c>
      <c r="B26" s="406"/>
    </row>
    <row r="27" customFormat="false" ht="13.8" hidden="false" customHeight="false" outlineLevel="0" collapsed="false">
      <c r="A27" s="406" t="s">
        <v>290</v>
      </c>
      <c r="B27" s="406"/>
    </row>
    <row r="28" customFormat="false" ht="13.8" hidden="false" customHeight="false" outlineLevel="0" collapsed="false">
      <c r="A28" s="406" t="s">
        <v>291</v>
      </c>
      <c r="B28" s="406"/>
    </row>
    <row r="29" customFormat="false" ht="13.8" hidden="false" customHeight="false" outlineLevel="0" collapsed="false">
      <c r="A29" s="406" t="s">
        <v>292</v>
      </c>
      <c r="B29" s="406"/>
    </row>
    <row r="30" customFormat="false" ht="13.8" hidden="false" customHeight="false" outlineLevel="0" collapsed="false">
      <c r="A30" s="406" t="s">
        <v>293</v>
      </c>
      <c r="B30" s="406"/>
    </row>
    <row r="31" customFormat="false" ht="13.8" hidden="false" customHeight="false" outlineLevel="0" collapsed="false">
      <c r="A31" s="406"/>
      <c r="B31" s="406"/>
    </row>
    <row r="33" customFormat="false" ht="13.8" hidden="false" customHeight="false" outlineLevel="0" collapsed="false">
      <c r="A33" s="406" t="s">
        <v>294</v>
      </c>
      <c r="B33" s="406"/>
    </row>
    <row r="34" customFormat="false" ht="13.8" hidden="false" customHeight="false" outlineLevel="0" collapsed="false">
      <c r="A34" s="406"/>
      <c r="B34" s="406"/>
    </row>
    <row r="35" customFormat="false" ht="13.8" hidden="false" customHeight="false" outlineLevel="0" collapsed="false">
      <c r="A35" s="407" t="s">
        <v>295</v>
      </c>
      <c r="B35" s="407"/>
    </row>
    <row r="36" customFormat="false" ht="13.8" hidden="false" customHeight="false" outlineLevel="0" collapsed="false">
      <c r="A36" s="408" t="s">
        <v>296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</row>
    <row r="37" customFormat="false" ht="13.8" hidden="false" customHeight="false" outlineLevel="0" collapsed="false">
      <c r="A37" s="409" t="s">
        <v>297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</row>
    <row r="38" customFormat="false" ht="13.8" hidden="false" customHeight="false" outlineLevel="0" collapsed="false">
      <c r="A38" s="410"/>
      <c r="B38" s="410"/>
      <c r="C38" s="410"/>
      <c r="D38" s="410"/>
      <c r="E38" s="410"/>
      <c r="F38" s="410"/>
      <c r="G38" s="410"/>
      <c r="H38" s="410"/>
      <c r="I38" s="410"/>
      <c r="J38" s="410"/>
      <c r="K38" s="410"/>
    </row>
    <row r="39" customFormat="false" ht="13.8" hidden="false" customHeight="false" outlineLevel="0" collapsed="false">
      <c r="A39" s="411" t="s">
        <v>298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</row>
    <row r="40" customFormat="false" ht="13.8" hidden="false" customHeight="false" outlineLevel="0" collapsed="false">
      <c r="A40" s="412" t="s">
        <v>299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2"/>
    </row>
    <row r="41" customFormat="false" ht="13.8" hidden="false" customHeight="false" outlineLevel="0" collapsed="false">
      <c r="A41" s="410"/>
      <c r="B41" s="410"/>
      <c r="C41" s="410"/>
      <c r="D41" s="410"/>
      <c r="E41" s="410"/>
      <c r="F41" s="410"/>
      <c r="G41" s="410"/>
      <c r="H41" s="410"/>
      <c r="I41" s="410"/>
      <c r="J41" s="410"/>
      <c r="K41" s="410"/>
    </row>
    <row r="42" customFormat="false" ht="13.8" hidden="false" customHeight="false" outlineLevel="0" collapsed="false">
      <c r="A42" s="413" t="s">
        <v>300</v>
      </c>
      <c r="B42" s="414" t="s">
        <v>301</v>
      </c>
      <c r="C42" s="415"/>
      <c r="D42" s="415"/>
      <c r="E42" s="415"/>
      <c r="F42" s="415"/>
      <c r="G42" s="415"/>
      <c r="H42" s="415"/>
      <c r="I42" s="415"/>
      <c r="J42" s="415"/>
      <c r="K42" s="415"/>
    </row>
    <row r="43" customFormat="false" ht="13.8" hidden="false" customHeight="false" outlineLevel="0" collapsed="false">
      <c r="A43" s="413" t="s">
        <v>300</v>
      </c>
      <c r="B43" s="416" t="s">
        <v>166</v>
      </c>
      <c r="C43" s="415"/>
      <c r="D43" s="415"/>
      <c r="E43" s="413" t="s">
        <v>300</v>
      </c>
      <c r="F43" s="417" t="s">
        <v>166</v>
      </c>
      <c r="G43" s="415"/>
      <c r="H43" s="415"/>
      <c r="I43" s="415"/>
      <c r="J43" s="415"/>
      <c r="K43" s="415"/>
    </row>
    <row r="44" customFormat="false" ht="13.8" hidden="false" customHeight="false" outlineLevel="0" collapsed="false">
      <c r="A44" s="414" t="s">
        <v>302</v>
      </c>
      <c r="B44" s="414"/>
      <c r="C44" s="415" t="n">
        <v>2022</v>
      </c>
      <c r="D44" s="415" t="s">
        <v>303</v>
      </c>
      <c r="E44" s="413" t="s">
        <v>300</v>
      </c>
      <c r="F44" s="418" t="s">
        <v>304</v>
      </c>
      <c r="G44" s="415" t="s">
        <v>303</v>
      </c>
      <c r="H44" s="415"/>
      <c r="I44" s="415"/>
      <c r="J44" s="415"/>
      <c r="K44" s="415"/>
    </row>
    <row r="45" customFormat="false" ht="13.8" hidden="false" customHeight="false" outlineLevel="0" collapsed="false">
      <c r="A45" s="416" t="s">
        <v>305</v>
      </c>
      <c r="B45" s="419" t="n">
        <v>159180</v>
      </c>
      <c r="C45" s="415" t="n">
        <v>154210</v>
      </c>
      <c r="D45" s="420" t="n">
        <f aca="false">(B45-C45)/C45</f>
        <v>0.0322287789378121</v>
      </c>
      <c r="E45" s="417" t="s">
        <v>306</v>
      </c>
      <c r="F45" s="421" t="n">
        <f aca="false">SUM(F46:F50)</f>
        <v>132637</v>
      </c>
      <c r="G45" s="420" t="n">
        <f aca="false">(B45-F45)/F45</f>
        <v>0.20011761424037</v>
      </c>
      <c r="H45" s="415"/>
      <c r="I45" s="415"/>
      <c r="J45" s="415"/>
      <c r="K45" s="415"/>
    </row>
    <row r="46" customFormat="false" ht="13.8" hidden="false" customHeight="false" outlineLevel="0" collapsed="false">
      <c r="A46" s="416" t="s">
        <v>307</v>
      </c>
      <c r="B46" s="419" t="n">
        <v>51872</v>
      </c>
      <c r="C46" s="415"/>
      <c r="D46" s="415"/>
      <c r="E46" s="417" t="s">
        <v>308</v>
      </c>
      <c r="F46" s="421" t="n">
        <v>49516</v>
      </c>
      <c r="G46" s="415"/>
      <c r="H46" s="415"/>
      <c r="I46" s="415"/>
      <c r="J46" s="415"/>
      <c r="K46" s="415"/>
    </row>
    <row r="47" customFormat="false" ht="13.8" hidden="false" customHeight="false" outlineLevel="0" collapsed="false">
      <c r="A47" s="416" t="s">
        <v>309</v>
      </c>
      <c r="B47" s="419" t="n">
        <v>28551</v>
      </c>
      <c r="C47" s="415"/>
      <c r="D47" s="415"/>
      <c r="E47" s="417" t="s">
        <v>310</v>
      </c>
      <c r="F47" s="421" t="n">
        <v>22136</v>
      </c>
      <c r="G47" s="415"/>
      <c r="H47" s="415"/>
      <c r="I47" s="415"/>
      <c r="J47" s="415"/>
      <c r="K47" s="415"/>
    </row>
    <row r="48" customFormat="false" ht="13.8" hidden="false" customHeight="false" outlineLevel="0" collapsed="false">
      <c r="A48" s="416" t="s">
        <v>311</v>
      </c>
      <c r="B48" s="419" t="n">
        <v>30340</v>
      </c>
      <c r="C48" s="415"/>
      <c r="D48" s="415"/>
      <c r="E48" s="417" t="s">
        <v>312</v>
      </c>
      <c r="F48" s="421" t="n">
        <v>5477</v>
      </c>
      <c r="G48" s="415"/>
      <c r="H48" s="415"/>
      <c r="I48" s="415"/>
      <c r="J48" s="415"/>
      <c r="K48" s="415"/>
    </row>
    <row r="49" customFormat="false" ht="13.8" hidden="false" customHeight="false" outlineLevel="0" collapsed="false">
      <c r="A49" s="416" t="s">
        <v>313</v>
      </c>
      <c r="B49" s="419" t="n">
        <v>6809</v>
      </c>
      <c r="C49" s="415"/>
      <c r="D49" s="415"/>
      <c r="E49" s="417" t="s">
        <v>314</v>
      </c>
      <c r="F49" s="421" t="n">
        <v>22871</v>
      </c>
      <c r="G49" s="415"/>
      <c r="H49" s="415"/>
      <c r="I49" s="415"/>
      <c r="J49" s="415"/>
      <c r="K49" s="415"/>
    </row>
    <row r="50" customFormat="false" ht="13.8" hidden="false" customHeight="false" outlineLevel="0" collapsed="false">
      <c r="A50" s="416" t="s">
        <v>315</v>
      </c>
      <c r="B50" s="419" t="n">
        <v>41608</v>
      </c>
      <c r="C50" s="415"/>
      <c r="D50" s="415"/>
      <c r="E50" s="417" t="s">
        <v>316</v>
      </c>
      <c r="F50" s="421" t="n">
        <v>32637</v>
      </c>
      <c r="G50" s="415"/>
      <c r="H50" s="415"/>
      <c r="I50" s="415"/>
      <c r="J50" s="415"/>
      <c r="K50" s="415"/>
    </row>
    <row r="53" customFormat="false" ht="13.8" hidden="false" customHeight="false" outlineLevel="0" collapsed="false">
      <c r="A53" s="412" t="s">
        <v>289</v>
      </c>
    </row>
    <row r="55" customFormat="false" ht="13.8" hidden="false" customHeight="false" outlineLevel="0" collapsed="false">
      <c r="A55" s="412" t="s">
        <v>317</v>
      </c>
    </row>
    <row r="56" customFormat="false" ht="13.8" hidden="false" customHeight="false" outlineLevel="0" collapsed="false">
      <c r="A56" s="415" t="s">
        <v>318</v>
      </c>
    </row>
    <row r="59" customFormat="false" ht="13.8" hidden="false" customHeight="false" outlineLevel="0" collapsed="false">
      <c r="A59" s="413" t="s">
        <v>300</v>
      </c>
      <c r="B59" s="417" t="s">
        <v>166</v>
      </c>
    </row>
    <row r="60" customFormat="false" ht="13.8" hidden="false" customHeight="false" outlineLevel="0" collapsed="false">
      <c r="A60" s="413" t="s">
        <v>300</v>
      </c>
      <c r="B60" s="418" t="s">
        <v>304</v>
      </c>
    </row>
    <row r="61" customFormat="false" ht="13.8" hidden="false" customHeight="false" outlineLevel="0" collapsed="false">
      <c r="A61" s="417" t="s">
        <v>308</v>
      </c>
      <c r="B61" s="421" t="n">
        <v>49516</v>
      </c>
    </row>
    <row r="62" customFormat="false" ht="13.8" hidden="false" customHeight="false" outlineLevel="0" collapsed="false">
      <c r="A62" s="417" t="s">
        <v>310</v>
      </c>
      <c r="B62" s="421" t="n">
        <v>22136</v>
      </c>
    </row>
    <row r="63" customFormat="false" ht="13.8" hidden="false" customHeight="false" outlineLevel="0" collapsed="false">
      <c r="A63" s="417" t="s">
        <v>312</v>
      </c>
      <c r="B63" s="421" t="n">
        <v>5477</v>
      </c>
    </row>
    <row r="64" customFormat="false" ht="13.8" hidden="false" customHeight="false" outlineLevel="0" collapsed="false">
      <c r="A64" s="417" t="s">
        <v>314</v>
      </c>
      <c r="B64" s="421" t="n">
        <v>22871</v>
      </c>
    </row>
    <row r="65" customFormat="false" ht="13.8" hidden="false" customHeight="false" outlineLevel="0" collapsed="false">
      <c r="A65" s="417" t="s">
        <v>316</v>
      </c>
      <c r="B65" s="421" t="n">
        <v>32637</v>
      </c>
    </row>
  </sheetData>
  <mergeCells count="22">
    <mergeCell ref="A1:B1"/>
    <mergeCell ref="A2:B2"/>
    <mergeCell ref="A3:B3"/>
    <mergeCell ref="A4:B4"/>
    <mergeCell ref="A5:B5"/>
    <mergeCell ref="A6:B6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K36"/>
    <mergeCell ref="A37:K37"/>
    <mergeCell ref="A38:K38"/>
    <mergeCell ref="A39:K39"/>
    <mergeCell ref="A40:K40"/>
    <mergeCell ref="A41:K41"/>
    <mergeCell ref="A44:B4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3548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2022-06-15T07:45:42Z</dcterms:created>
  <dc:creator>nrribas</dc:creator>
  <dc:description/>
  <dc:language>es-ES</dc:language>
  <cp:lastModifiedBy/>
  <cp:lastPrinted>2025-07-23T14:33:36Z</cp:lastPrinted>
  <dcterms:modified xsi:type="dcterms:W3CDTF">2025-08-20T12:04:44Z</dcterms:modified>
  <cp:revision>237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